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Zlozenie" sheetId="1" r:id="rId1"/>
    <sheet name="Hospod" sheetId="2" r:id="rId2"/>
    <sheet name="Odvetvia" sheetId="3" r:id="rId3"/>
    <sheet name="Staty" sheetId="4" r:id="rId4"/>
    <sheet name="Meny" sheetId="5" r:id="rId5"/>
    <sheet name="Emitenti" sheetId="6" r:id="rId6"/>
    <sheet name="Splatnost" sheetId="7" r:id="rId7"/>
    <sheet name="UrokCit" sheetId="8" r:id="rId8"/>
  </sheets>
  <externalReferences>
    <externalReference r:id="rId11"/>
  </externalReferences>
  <definedNames>
    <definedName name="DatumOdeslani1">'Zlozenie'!$C$2</definedName>
    <definedName name="DatumOdeslani2">'Hospod'!$C$2</definedName>
    <definedName name="DatumOdeslani3">'Odvetvia'!$C$2</definedName>
    <definedName name="DatumOdeslani4">'Staty'!$C$2</definedName>
    <definedName name="DatumOdeslani5">'Meny'!$C$2</definedName>
    <definedName name="DatumOdeslani6" localSheetId="4" hidden="1">'Meny'!$C$2</definedName>
    <definedName name="DatumOdeslani6">'Emitenti'!$C$2</definedName>
    <definedName name="DatumOdeslani7">'Splatnost'!$C$2</definedName>
    <definedName name="DatumOdeslani8">'UrokCit'!$C$2</definedName>
    <definedName name="DatumOdeslani9">'Splatnost'!$C$2</definedName>
    <definedName name="DatumVytVystup1">'Zlozenie'!$C$2</definedName>
    <definedName name="DatumVytVystup2">'Hospod'!$C$2</definedName>
    <definedName name="DatumVytVystup3">'Odvetvia'!$C$2</definedName>
    <definedName name="DatumVytVystup4">'Staty'!$C$2</definedName>
    <definedName name="DatumVytVystup5">'Meny'!$C$2</definedName>
    <definedName name="DatumVytVystup6" localSheetId="4" hidden="1">'Meny'!$C$2</definedName>
    <definedName name="DatumVytVystup6">'Emitenti'!$C$2</definedName>
    <definedName name="DatumVytVystup7">'Splatnost'!$C$2</definedName>
    <definedName name="DatumVytVystup8">'UrokCit'!$C$2</definedName>
    <definedName name="DatumVytVystup9">'Splatnost'!$C$2</definedName>
    <definedName name="ObdobiKumulativu1">'Zlozenie'!$C$2</definedName>
    <definedName name="ObdobiKumulativu2">'Hospod'!$C$2</definedName>
    <definedName name="ObdobiKumulativu3">'Odvetvia'!$C$2</definedName>
    <definedName name="ObdobiKumulativu4">'Staty'!$C$2</definedName>
    <definedName name="ObdobiKumulativu5">'Meny'!$C$2</definedName>
    <definedName name="ObdobiKumulativu6" localSheetId="4" hidden="1">'Meny'!$C$2</definedName>
    <definedName name="ObdobiKumulativu6">'Emitenti'!$C$2</definedName>
    <definedName name="ObdobiKumulativu7">'Splatnost'!$C$2</definedName>
    <definedName name="ObdobiKumulativu8">'UrokCit'!$C$2</definedName>
    <definedName name="ObdobiKumulativu9">'Splatnost'!$C$2</definedName>
    <definedName name="_xlnm.Print_Area" localSheetId="2">'Odvetvia'!$D$8:$AA$48</definedName>
    <definedName name="_xlnm.Print_Titles" localSheetId="5">'Emitenti'!$D:$E</definedName>
    <definedName name="_xlnm.Print_Titles" localSheetId="4">'Meny'!$D:$E</definedName>
    <definedName name="_xlnm.Print_Titles" localSheetId="2">'Odvetvia'!$D:$D,'Odvetvia'!$16:$18</definedName>
    <definedName name="_xlnm.Print_Titles" localSheetId="3">'Staty'!$D:$E</definedName>
    <definedName name="_xlnm.Print_Titles" localSheetId="7">'UrokCit'!$E:$F</definedName>
    <definedName name="REFBAN1">'Zlozenie'!$J$14</definedName>
    <definedName name="REFBAN2">'Hospod'!$H$11</definedName>
    <definedName name="REFBAN3">'Odvetvia'!$P$11</definedName>
    <definedName name="REFBAN4">'Staty'!$N$16</definedName>
    <definedName name="REFBAN5">'Meny'!$P$16</definedName>
    <definedName name="REFBAN6" localSheetId="4" hidden="1">'Meny'!$N$16</definedName>
    <definedName name="REFBAN6">'Emitenti'!$N$16</definedName>
    <definedName name="REFBAN7">'Splatnost'!$Q$11</definedName>
    <definedName name="REFBAN8">'UrokCit'!$R$11</definedName>
    <definedName name="REFBAN9">'Splatnost'!$Q$11</definedName>
    <definedName name="REFNAZBAN1">'Zlozenie'!$D$14</definedName>
    <definedName name="REFNAZBAN2">'Hospod'!$D$11</definedName>
    <definedName name="REFNAZBAN3">'Odvetvia'!$D$11</definedName>
    <definedName name="REFNAZBAN4">'Staty'!$D$16</definedName>
    <definedName name="REFNAZBAN5">'Meny'!$D$16</definedName>
    <definedName name="REFNAZBAN6" localSheetId="4" hidden="1">'Meny'!$E$16</definedName>
    <definedName name="REFNAZBAN6">'Emitenti'!$D$16</definedName>
    <definedName name="REFNAZBAN7">'Splatnost'!$D$11</definedName>
    <definedName name="REFNAZBAN8">'UrokCit'!$E$11</definedName>
    <definedName name="REFNAZBAN9">'Splatnost'!$D$11</definedName>
    <definedName name="REFNAZZAS1">'Zlozenie'!$C$2</definedName>
    <definedName name="REFNAZZAS2">'Hospod'!$C$2</definedName>
    <definedName name="REFNAZZAS3">'Odvetvia'!$C$2</definedName>
    <definedName name="REFNAZZAS4">'Staty'!$C$2</definedName>
    <definedName name="REFNAZZAS5">'Meny'!$C$2</definedName>
    <definedName name="REFNAZZAS6">'Emitenti'!$C$2</definedName>
    <definedName name="REFNAZZAS7">'Splatnost'!$C$2</definedName>
    <definedName name="REFNAZZAS8">'UrokCit'!$C$2</definedName>
    <definedName name="REFOBD1">'Zlozenie'!$J$16</definedName>
    <definedName name="REFOBD2">'Hospod'!$H$13</definedName>
    <definedName name="REFOBD3">'Odvetvia'!$P$13</definedName>
    <definedName name="REFOBD4">'Staty'!$N$18</definedName>
    <definedName name="REFOBD5">'Meny'!$P$18</definedName>
    <definedName name="REFOBD6" localSheetId="4" hidden="1">'Meny'!$N$18</definedName>
    <definedName name="REFOBD6">'Emitenti'!$N$18</definedName>
    <definedName name="REFOBD7">'Splatnost'!$Q$13</definedName>
    <definedName name="REFOBD8">'UrokCit'!$R$13</definedName>
    <definedName name="REFOBD9">'Splatnost'!$Q$13</definedName>
    <definedName name="REFZAS1">'Zlozenie'!$C$2</definedName>
    <definedName name="REFZAS2">'Hospod'!$C$2</definedName>
    <definedName name="REFZAS3">'Odvetvia'!$C$2</definedName>
    <definedName name="REFZAS4">'Staty'!$C$2</definedName>
    <definedName name="REFZAS5">'Meny'!$C$2</definedName>
    <definedName name="REFZAS6">'Emitenti'!$C$2</definedName>
    <definedName name="REFZAS7">'Splatnost'!$C$2</definedName>
    <definedName name="REFZAS8">'UrokCit'!$C$2</definedName>
  </definedNames>
  <calcPr fullCalcOnLoad="1"/>
</workbook>
</file>

<file path=xl/sharedStrings.xml><?xml version="1.0" encoding="utf-8"?>
<sst xmlns="http://schemas.openxmlformats.org/spreadsheetml/2006/main" count="1862" uniqueCount="809">
  <si>
    <t>ID</t>
  </si>
  <si>
    <t>SYS</t>
  </si>
  <si>
    <t>NSO</t>
  </si>
  <si>
    <t>IID</t>
  </si>
  <si>
    <t>CSL</t>
  </si>
  <si>
    <t>TXT</t>
  </si>
  <si>
    <t>HLP</t>
  </si>
  <si>
    <t>VST</t>
  </si>
  <si>
    <t>VNLN</t>
  </si>
  <si>
    <t>TMP</t>
  </si>
  <si>
    <t>JDN</t>
  </si>
  <si>
    <t>TYP</t>
  </si>
  <si>
    <t>STAT</t>
  </si>
  <si>
    <t>JMO</t>
  </si>
  <si>
    <t>UrokovaCitlivost</t>
  </si>
  <si>
    <t>NZO</t>
  </si>
  <si>
    <t>Úroková citlivosť majetku v dôchodkovom fonde</t>
  </si>
  <si>
    <t>DBU</t>
  </si>
  <si>
    <t>Ano</t>
  </si>
  <si>
    <t>HLV</t>
  </si>
  <si>
    <t>Dof (HMF) 03-02</t>
  </si>
  <si>
    <t xml:space="preserve">Úroková citlivosť majetku v dôchodkovom fonde </t>
  </si>
  <si>
    <t>Názov  dôchodkového  fondu</t>
  </si>
  <si>
    <t xml:space="preserve">Identifikačný kód  </t>
  </si>
  <si>
    <t xml:space="preserve">Stav ku dňu  </t>
  </si>
  <si>
    <t>Spolu objem</t>
  </si>
  <si>
    <t>Spolu podiel</t>
  </si>
  <si>
    <t>Akcie objem</t>
  </si>
  <si>
    <t>Akcie podiel</t>
  </si>
  <si>
    <t>Dlhopisy objem</t>
  </si>
  <si>
    <t>Dlhopisy podiel</t>
  </si>
  <si>
    <t>Podielové listy objem</t>
  </si>
  <si>
    <t>Podielové listy podiel</t>
  </si>
  <si>
    <t>Nástroje peňaž. trhu objem</t>
  </si>
  <si>
    <t>Nástroje peňaž. trhu podiel</t>
  </si>
  <si>
    <t>Iné CP objem</t>
  </si>
  <si>
    <t>Iné CP podiel</t>
  </si>
  <si>
    <t>Bankové účty objem</t>
  </si>
  <si>
    <t>Bankové účty podiel</t>
  </si>
  <si>
    <t>Obchody na OMR reálna hodnota</t>
  </si>
  <si>
    <t>Obchody na OMR podkladový nástroj</t>
  </si>
  <si>
    <t>Obchody na OMR podiel</t>
  </si>
  <si>
    <t>Iný majetok objem</t>
  </si>
  <si>
    <t>Iný majetok podiel</t>
  </si>
  <si>
    <t>Pohľadávky objem</t>
  </si>
  <si>
    <t>Pohľadávky podiel</t>
  </si>
  <si>
    <t>čís.r.</t>
  </si>
  <si>
    <t>Zostatková fixácia úrokových mier</t>
  </si>
  <si>
    <t>Spolu</t>
  </si>
  <si>
    <t>Akcie</t>
  </si>
  <si>
    <t>Dlhopisy</t>
  </si>
  <si>
    <t>Podielové listy</t>
  </si>
  <si>
    <t>Nástroje peňažného trhu</t>
  </si>
  <si>
    <t xml:space="preserve">Iné cenné papiere             </t>
  </si>
  <si>
    <t>Peňažné prostriedky na bankových účtoch</t>
  </si>
  <si>
    <t>Obchody na obmedzenie menového rizika</t>
  </si>
  <si>
    <t>Iný majetok</t>
  </si>
  <si>
    <t>Pohľadávky dôchodkového fondu</t>
  </si>
  <si>
    <t>objem
v tis. Sk</t>
  </si>
  <si>
    <t>podiel
v %</t>
  </si>
  <si>
    <t>reálna hodnota v tis. Sk</t>
  </si>
  <si>
    <t xml:space="preserve"> hodnota podkladového nástroja v tis. Sk</t>
  </si>
  <si>
    <t>a</t>
  </si>
  <si>
    <t>b</t>
  </si>
  <si>
    <t>MVAA-6UQJ3D</t>
  </si>
  <si>
    <t>MVAA-6UQJ3E</t>
  </si>
  <si>
    <t>MVAA-6UQJ3F</t>
  </si>
  <si>
    <t>MVAA-6UQJ3G</t>
  </si>
  <si>
    <t>MVAA-6UQJ3H</t>
  </si>
  <si>
    <t>MVAA-6UQJ3J</t>
  </si>
  <si>
    <t>MVAA-6UQJ3K</t>
  </si>
  <si>
    <t>MVAA-6UQJ3L</t>
  </si>
  <si>
    <t>MVAA-6UQJ3M</t>
  </si>
  <si>
    <t>MVAA-6UQJ3N</t>
  </si>
  <si>
    <t>MVAA-6UQJ3P</t>
  </si>
  <si>
    <t>MVAA-6UQJ3Q</t>
  </si>
  <si>
    <t>MVAA-6UQJ3R</t>
  </si>
  <si>
    <t>MVAA-6UQJ3S</t>
  </si>
  <si>
    <t>MVAA-6UQJ3T</t>
  </si>
  <si>
    <t>MVAA-6UQJ3U</t>
  </si>
  <si>
    <t>MVAA-6UQJ3V</t>
  </si>
  <si>
    <t>MVAA-6UQJ3W</t>
  </si>
  <si>
    <t>MVAA-6UQJ3X</t>
  </si>
  <si>
    <t>MVAA-6UQJ3Y</t>
  </si>
  <si>
    <t>MVAA-6UQJ3Z</t>
  </si>
  <si>
    <t>MVAA-6UQJ42</t>
  </si>
  <si>
    <t>Majetok denominovaný v SKK</t>
  </si>
  <si>
    <t>Majetok v SKK-na požiadanie a do 1 mesiaca vrátane</t>
  </si>
  <si>
    <t>MVAA-6UQJ43</t>
  </si>
  <si>
    <t>na požiadanie a do 1 mesiaca vrátane</t>
  </si>
  <si>
    <t>Majetok v SKK-od 1 do 3 mesiacov vrátane</t>
  </si>
  <si>
    <t>MVAA-6UQJ44</t>
  </si>
  <si>
    <t>od 1 do 3 mesiacov vrátane</t>
  </si>
  <si>
    <t>Majetok v SKK-od 3 do 6 mesiacov  vrátane</t>
  </si>
  <si>
    <t>MVAA-6UQJ45</t>
  </si>
  <si>
    <t>od 3 do 6 mesiacov  vrátane</t>
  </si>
  <si>
    <t>Majetok v SKK-od 6 mesiacov do 1 roka  vrátane</t>
  </si>
  <si>
    <t>MVAA-6UQJ46</t>
  </si>
  <si>
    <t>od 6 mesiacov do 1 roka  vrátane</t>
  </si>
  <si>
    <t>Majetok v SKK-od 1 do 3 rokov vrátane</t>
  </si>
  <si>
    <t>MVAA-6UQJ47</t>
  </si>
  <si>
    <t>od 1 do 3 rokov vrátane</t>
  </si>
  <si>
    <t>Majetok v SKK-od 3 do 5 rokov vrátane</t>
  </si>
  <si>
    <t>MVAA-6UQJ48</t>
  </si>
  <si>
    <t>od 3 do 5 rokov vrátane</t>
  </si>
  <si>
    <t>Majetok v SKK-od 5 do 10 rokov vrátane</t>
  </si>
  <si>
    <t>MVAA-6UQJ49</t>
  </si>
  <si>
    <t>od 5 do 10 rokov vrátane</t>
  </si>
  <si>
    <t>Majetok v SKK-od 10 do 15 rokov vrátane</t>
  </si>
  <si>
    <t>MVAA-6UQJ4A</t>
  </si>
  <si>
    <t>od 10 do 15 rokov vrátane</t>
  </si>
  <si>
    <t>Majetok v SKK-nad 15 rokov</t>
  </si>
  <si>
    <t>MVAA-6UQJ4B</t>
  </si>
  <si>
    <t>nad 15 rokov</t>
  </si>
  <si>
    <t>Majetok v SKK-nedefinované</t>
  </si>
  <si>
    <t>MVAA-6UQJ4C</t>
  </si>
  <si>
    <t>nedefinované</t>
  </si>
  <si>
    <t>Majetok v SKK-Celkom</t>
  </si>
  <si>
    <t>MVAA-6UQJ4D</t>
  </si>
  <si>
    <t>Celkom</t>
  </si>
  <si>
    <t>Majetok denominovaný v EUR</t>
  </si>
  <si>
    <t>Majetok v EUR-na požiadanie a do 1 mesiaca vrátane</t>
  </si>
  <si>
    <t>MVAA-6UQJ4E</t>
  </si>
  <si>
    <t>Majetok v EUR-od 1 do 3 mesiacov vrátane</t>
  </si>
  <si>
    <t>MVAA-6UQJ4F</t>
  </si>
  <si>
    <t>Majetok v EUR-od 3 do 6 mesiacov  vrátane</t>
  </si>
  <si>
    <t>MVAA-6UQJ4G</t>
  </si>
  <si>
    <t>Majetok v EUR-od 6 mesiacov do 1 roka  vrátane</t>
  </si>
  <si>
    <t>MVAA-6UQJ4H</t>
  </si>
  <si>
    <t>Majetok v EUR-od 1 do 3 rokov vrátane</t>
  </si>
  <si>
    <t>MVAA-6UQJ4J</t>
  </si>
  <si>
    <t>Majetok v EUR-od 3 do 5 rokov vrátane</t>
  </si>
  <si>
    <t>MVAA-6UQJ4K</t>
  </si>
  <si>
    <t>Majetok v EUR-od 5 do 10 rokov vrátane</t>
  </si>
  <si>
    <t>MVAA-6UQJ4L</t>
  </si>
  <si>
    <t>Majetok v EUR-od 10 do 15 rokov vrátane</t>
  </si>
  <si>
    <t>MVAA-6UQJ4M</t>
  </si>
  <si>
    <t>Majetok v EUR-nad 15 rokov</t>
  </si>
  <si>
    <t>MVAA-6UQJ4N</t>
  </si>
  <si>
    <t>Majetok v EUR-nedefinované</t>
  </si>
  <si>
    <t>MVAA-6UQJ4P</t>
  </si>
  <si>
    <t>Majetok v EUR-Celkom</t>
  </si>
  <si>
    <t>MVAA-6UQJ4Q</t>
  </si>
  <si>
    <t>Majetok denominovaný v USD</t>
  </si>
  <si>
    <t>Majetok v USD-na požiadanie a do 1 mesiaca vrátane</t>
  </si>
  <si>
    <t>MVAA-6UQJ4R</t>
  </si>
  <si>
    <t>Majetok v USD-od 1 do 3 mesiacov vrátane</t>
  </si>
  <si>
    <t>MVAA-6UQJ4S</t>
  </si>
  <si>
    <t>Majetok v USD-od 3 do 6 mesiacov  vrátane</t>
  </si>
  <si>
    <t>MVAA-6UQJ4T</t>
  </si>
  <si>
    <t>Majetok v USD-od 6 mesiacov do 1 roka  vrátane</t>
  </si>
  <si>
    <t>MVAA-6UQJ4U</t>
  </si>
  <si>
    <t>Majetok v USD-od 1 do 3 rokov vrátane</t>
  </si>
  <si>
    <t>MVAA-6UQJ4V</t>
  </si>
  <si>
    <t>Majetok v USD-od 3 do 5 rokov vrátane</t>
  </si>
  <si>
    <t>MVAA-6UQJ4W</t>
  </si>
  <si>
    <t>Majetok v USD-od 5 do 10 rokov vrátane</t>
  </si>
  <si>
    <t>MVAA-6UQJ4X</t>
  </si>
  <si>
    <t>Majetok v USD-od 10 do 15 rokov vrátane</t>
  </si>
  <si>
    <t>MVAA-6UQJ4Y</t>
  </si>
  <si>
    <t>Majetok v USD-nad 15 rokov</t>
  </si>
  <si>
    <t>MVAA-6UQJ4Z</t>
  </si>
  <si>
    <t>Majetok v USD-nedefinované</t>
  </si>
  <si>
    <t>MVAA-6UQJ52</t>
  </si>
  <si>
    <t>Majetok v USD-Celkom</t>
  </si>
  <si>
    <t>MVAA-6UQJ53</t>
  </si>
  <si>
    <t>Majetok denominovaný v CZK</t>
  </si>
  <si>
    <t>Majetok v CZK-na požiadanie a do 1 mesiaca vrátane</t>
  </si>
  <si>
    <t>MVAA-6UQJ54</t>
  </si>
  <si>
    <t>Majetok v CZK-od 1 do 3 mesiacov vrátane</t>
  </si>
  <si>
    <t>MVAA-6UQJ55</t>
  </si>
  <si>
    <t>Majetok v CZK-od 3 do 6 mesiacov  vrátane</t>
  </si>
  <si>
    <t>MVAA-6UQJ56</t>
  </si>
  <si>
    <t>Majetok v CZK-od 6 mesiacov do 1 roka  vrátane</t>
  </si>
  <si>
    <t>MVAA-6UQJ57</t>
  </si>
  <si>
    <t>Majetok v CZK-od 1 do 3 rokov vrátane</t>
  </si>
  <si>
    <t>MVAA-6UQJ58</t>
  </si>
  <si>
    <t>Majetok v CZK-od 3 do 5 rokov vrátane</t>
  </si>
  <si>
    <t>MVAA-6UQJ59</t>
  </si>
  <si>
    <t>Majetok v CZK-od 5 do 10 rokov vrátane</t>
  </si>
  <si>
    <t>MVAA-6UQJ5A</t>
  </si>
  <si>
    <t>Majetok v CZK-od 10 do 15 rokov vrátane</t>
  </si>
  <si>
    <t>MVAA-6UQJ5B</t>
  </si>
  <si>
    <t>Majetok v CZK-nad 15 rokov</t>
  </si>
  <si>
    <t>MVAA-6UQJ5C</t>
  </si>
  <si>
    <t>Majetok v CZK-nedefinované</t>
  </si>
  <si>
    <t>MVAA-6UQJ5D</t>
  </si>
  <si>
    <t>Majetok v CZK-Celkom</t>
  </si>
  <si>
    <t>MVAA-6UQJ5E</t>
  </si>
  <si>
    <t>Majetok denominovaný v HUF</t>
  </si>
  <si>
    <t>Majetok v HUF-na požiadanie a do 1 mesiaca vrátane</t>
  </si>
  <si>
    <t>MVAA-6UQJ5F</t>
  </si>
  <si>
    <t>Majetok v HUF-od 1 do 3 mesiacov vrátane</t>
  </si>
  <si>
    <t>MVAA-6UQJ5G</t>
  </si>
  <si>
    <t>Majetok v HUF-od 3 do 6 mesiacov  vrátane</t>
  </si>
  <si>
    <t>MVAA-6UQJ5H</t>
  </si>
  <si>
    <t>Majetok v HUF-od 6 mesiacov do 1 roka  vrátane</t>
  </si>
  <si>
    <t>MVAA-6UQJ5J</t>
  </si>
  <si>
    <t>Majetok v HUF-od 1 do 3 rokov vrátane</t>
  </si>
  <si>
    <t>MVAA-6UQJ5K</t>
  </si>
  <si>
    <t>Majetok v HUF-od 3 do 5 rokov vrátane</t>
  </si>
  <si>
    <t>MVAA-6UQJ5L</t>
  </si>
  <si>
    <t>Majetok v HUF-od 5 do 10 rokov vrátane</t>
  </si>
  <si>
    <t>MVAA-6UQJ5M</t>
  </si>
  <si>
    <t>Majetok v HUF-od 10 do 15 rokov vrátane</t>
  </si>
  <si>
    <t>MVAA-6UQJ5N</t>
  </si>
  <si>
    <t>Majetok v HUF-nad 15 rokov</t>
  </si>
  <si>
    <t>MVAA-6UQJ5P</t>
  </si>
  <si>
    <t>Majetok v HUF-nedefinované</t>
  </si>
  <si>
    <t>MVAA-6UQJ5Q</t>
  </si>
  <si>
    <t>Majetok v HUF-Celkom</t>
  </si>
  <si>
    <t>MVAA-6UQJ5R</t>
  </si>
  <si>
    <t>Majetok denominovaný v PLN</t>
  </si>
  <si>
    <t>Majetok v PLN-na požiadanie a do 1 mesiaca vrátane</t>
  </si>
  <si>
    <t>MVAA-6UQJ5S</t>
  </si>
  <si>
    <t>Majetok v PLN-od 1 do 3 mesiacov vrátane</t>
  </si>
  <si>
    <t>MVAA-6UQJ5T</t>
  </si>
  <si>
    <t>Majetok v PLN-od 3 do 6 mesiacov  vrátane</t>
  </si>
  <si>
    <t>MVAA-6UQJ5U</t>
  </si>
  <si>
    <t>Majetok v PLN-od 6 mesiacov do 1 roka  vrátane</t>
  </si>
  <si>
    <t>MVAA-6UQJ5V</t>
  </si>
  <si>
    <t>Majetok v PLN-od 1 do 3 rokov vrátane</t>
  </si>
  <si>
    <t>MVAA-6UQJ5W</t>
  </si>
  <si>
    <t>Majetok v PLN-od 3 do 5 rokov vrátane</t>
  </si>
  <si>
    <t>MVAA-6UQJ5X</t>
  </si>
  <si>
    <t>Majetok v PLN-od 5 do 10 rokov vrátane</t>
  </si>
  <si>
    <t>MVAA-6UQJ5Y</t>
  </si>
  <si>
    <t>Majetok v PLN-od 10 do 15 rokov vrátane</t>
  </si>
  <si>
    <t>MVAA-6UQJ5Z</t>
  </si>
  <si>
    <t>Majetok v PLN-nad 15 rokov</t>
  </si>
  <si>
    <t>MVAA-6UQJ62</t>
  </si>
  <si>
    <t>Majetok v PLN-nedefinované</t>
  </si>
  <si>
    <t>MVAA-6UQJ63</t>
  </si>
  <si>
    <t>Majetok v PLN-Celkom</t>
  </si>
  <si>
    <t>MVAA-6UQJ64</t>
  </si>
  <si>
    <t>Majetok denominovaný v JPY</t>
  </si>
  <si>
    <t>Majetok v JPY-na požiadanie a do 1 mesiaca vrátane</t>
  </si>
  <si>
    <t>MVAA-6UQJ65</t>
  </si>
  <si>
    <t>Majetok v JPY-od 1 do 3 mesiacov vrátane</t>
  </si>
  <si>
    <t>MVAA-6UQJ66</t>
  </si>
  <si>
    <t>Majetok v JPY-od 3 do 6 mesiacov  vrátane</t>
  </si>
  <si>
    <t>MVAA-6UQJ67</t>
  </si>
  <si>
    <t>Majetok v JPY-od 6 mesiacov do 1 roka  vrátane</t>
  </si>
  <si>
    <t>MVAA-6UQJ68</t>
  </si>
  <si>
    <t>Majetok v JPY-od 1 do 3 rokov vrátane</t>
  </si>
  <si>
    <t>MVAA-6UQJ69</t>
  </si>
  <si>
    <t>Majetok v JPY-od 3 do 5 rokov vrátane</t>
  </si>
  <si>
    <t>MVAA-6UQJ6A</t>
  </si>
  <si>
    <t>Majetok v JPY-od 5 do 10 rokov vrátane</t>
  </si>
  <si>
    <t>MVAA-6UQJ6B</t>
  </si>
  <si>
    <t>Majetok v JPY-od 10 do 15 rokov vrátane</t>
  </si>
  <si>
    <t>MVAA-6UQJ6C</t>
  </si>
  <si>
    <t>Majetok v JPY-nad 15 rokov</t>
  </si>
  <si>
    <t>MVAA-6UQJ6D</t>
  </si>
  <si>
    <t>Majetok v JPY-nedefinované</t>
  </si>
  <si>
    <t>MVAA-6UQJ6E</t>
  </si>
  <si>
    <t>Majetok v JPY-Celkom</t>
  </si>
  <si>
    <t>MVAA-6UQJ6F</t>
  </si>
  <si>
    <t>Majetok denominovaný v ostatných cudzích menách</t>
  </si>
  <si>
    <t>Majetok v ostatných menách-na požiadanie a do 1 mesiaca vrátane</t>
  </si>
  <si>
    <t>MVAA-6UQJ6G</t>
  </si>
  <si>
    <t>Majetok v ostatných menách-od 1 do 3 mesiacov vrátane</t>
  </si>
  <si>
    <t>MVAA-6UQJ6H</t>
  </si>
  <si>
    <t>Majetok v ostatných menách-od 3 do 6 mesiacov  vrátane</t>
  </si>
  <si>
    <t>MVAA-6UQJ6J</t>
  </si>
  <si>
    <t>Majetok v ostatných menách-od 6 mesiacov do 1 roka  vrátane</t>
  </si>
  <si>
    <t>MVAA-6UQJ6K</t>
  </si>
  <si>
    <t>Majetok v ostatných menách-od 1 do 3 rokov vrátane</t>
  </si>
  <si>
    <t>MVAA-6UQJ6L</t>
  </si>
  <si>
    <t>Majetok v ostatných menách-od 3 do 5 rokov vrátane</t>
  </si>
  <si>
    <t>MVAA-6UQJ6M</t>
  </si>
  <si>
    <t>Majetok v ostatných menách-od 5 do 10 rokov vrátane</t>
  </si>
  <si>
    <t>MVAA-6UQJ6N</t>
  </si>
  <si>
    <t>Majetok v ostatných menách-od 10 do 15 rokov vrátane</t>
  </si>
  <si>
    <t>MVAA-6UQJ6P</t>
  </si>
  <si>
    <t>Majetok v ostatných menách-nad 15 rokov</t>
  </si>
  <si>
    <t>MVAA-6UQJ6Q</t>
  </si>
  <si>
    <t>Majetok v ostatných menách-nedefinované</t>
  </si>
  <si>
    <t>MVAA-6UQJ6R</t>
  </si>
  <si>
    <t>Majetok v ostatných menách-Celkom</t>
  </si>
  <si>
    <t>MVAA-6UQJ6S</t>
  </si>
  <si>
    <t>Splatnost</t>
  </si>
  <si>
    <t>Prehľad o splatnosti majetku v dôchodkovom fonde</t>
  </si>
  <si>
    <t>Stav splatnosti majetku a záväzkov v dôchodkovom fonde</t>
  </si>
  <si>
    <t>Názov dôchodkového fondu</t>
  </si>
  <si>
    <t>údaje v tis. Sk</t>
  </si>
  <si>
    <t>Na požiadanie a do 1 mesiaca vrátane</t>
  </si>
  <si>
    <t>Od 1 do 3 mesiacov vrátane</t>
  </si>
  <si>
    <t>Od 3 do 6 mesiacov  vrátane</t>
  </si>
  <si>
    <t>Od 6 mesiacov do 1 roka  vrátane</t>
  </si>
  <si>
    <t>Od 1 do 3 rokov vrátane</t>
  </si>
  <si>
    <t>Od 3 do 5 rokov vrátane</t>
  </si>
  <si>
    <t>Od 5 do 10 rokov vrátane</t>
  </si>
  <si>
    <t>Od 10 do 15 rokov vrátane</t>
  </si>
  <si>
    <t>Nad 15 rokov</t>
  </si>
  <si>
    <t>Nedefinovaná splatnosť</t>
  </si>
  <si>
    <t>Položka</t>
  </si>
  <si>
    <t>Nedefinovaná
splatnosť</t>
  </si>
  <si>
    <t>MVAA-6UQJ6V</t>
  </si>
  <si>
    <t>MVAA-6UQJ6W</t>
  </si>
  <si>
    <t>MVAA-6UQJ6X</t>
  </si>
  <si>
    <t>MVAA-6UQJ6Y</t>
  </si>
  <si>
    <t>MVAA-6UQJ6Z</t>
  </si>
  <si>
    <t>MVAA-6UQJ72</t>
  </si>
  <si>
    <t>MVAA-6UQJ73</t>
  </si>
  <si>
    <t>MVAA-6UQJ74</t>
  </si>
  <si>
    <t>MVAA-6UQJ75</t>
  </si>
  <si>
    <t>MVAA-6UQJ76</t>
  </si>
  <si>
    <t>MVAA-6UQJ77</t>
  </si>
  <si>
    <t>MVAA-6UQJ78</t>
  </si>
  <si>
    <t>MVAA-6UQJ79</t>
  </si>
  <si>
    <t>MVAA-6UQJ7A</t>
  </si>
  <si>
    <t>Iné cenné papiere</t>
  </si>
  <si>
    <t>MVAA-6UQJ7B</t>
  </si>
  <si>
    <t>Peňažné prostriedky na účtoch v bankách a v pobočkách zahraničných bánk</t>
  </si>
  <si>
    <t>MVAA-6UQJ7C</t>
  </si>
  <si>
    <t>Obchody na obmedzenie
menového rizika</t>
  </si>
  <si>
    <t>MVAA-6UQJ7D</t>
  </si>
  <si>
    <t>MVAA-6UQJ7E</t>
  </si>
  <si>
    <t>MVAA-6UQJ7F</t>
  </si>
  <si>
    <t>Záväzky dôchodkového fondu</t>
  </si>
  <si>
    <t>MVAA-6UQJ7G</t>
  </si>
  <si>
    <t>SPOLU</t>
  </si>
  <si>
    <t>MVAA-6UQJ7H</t>
  </si>
  <si>
    <t>DYNAM</t>
  </si>
  <si>
    <t>Emitenti</t>
  </si>
  <si>
    <t>Stav majetku v DF podľa percentuálneho podielu emitentov na majetku v DF</t>
  </si>
  <si>
    <t>Nie</t>
  </si>
  <si>
    <t>MSK</t>
  </si>
  <si>
    <t>AKT</t>
  </si>
  <si>
    <t>KLC</t>
  </si>
  <si>
    <t>CSN</t>
  </si>
  <si>
    <t>KAT</t>
  </si>
  <si>
    <t>Stav majetku v dôchodkovom fonde podľa percentuálneho podielu emitentov na majetku v dôchodkovom fonde</t>
  </si>
  <si>
    <t>Názov dôchodkového  fondu</t>
  </si>
  <si>
    <t>Emitenti/Banky</t>
  </si>
  <si>
    <t>Nástroje peňažného trhu objem</t>
  </si>
  <si>
    <t>Nástroje peňažného trhu podiel</t>
  </si>
  <si>
    <t>Obchody na obmedzenie menového rizika reálna hodnota</t>
  </si>
  <si>
    <t>Obchody na obmedzenie menového rizika podiel</t>
  </si>
  <si>
    <t>MVAA-6UQJ7L</t>
  </si>
  <si>
    <t>MVAA-6UQJ7M</t>
  </si>
  <si>
    <t>MVAA-6UQJ7N</t>
  </si>
  <si>
    <t>MVAA-6UQJ7P</t>
  </si>
  <si>
    <t>MVAA-6UQJ7Q</t>
  </si>
  <si>
    <t>MVAA-6UQJ7R</t>
  </si>
  <si>
    <t>MVAA-6UQJ7S</t>
  </si>
  <si>
    <t>MVAA-6UQJ7T</t>
  </si>
  <si>
    <t>MVAA-6UQJ7U</t>
  </si>
  <si>
    <t>MVAA-6UQJ7V</t>
  </si>
  <si>
    <t>MVAA-6UQJ7W</t>
  </si>
  <si>
    <t>MVAA-6UQJ7X</t>
  </si>
  <si>
    <t>MVAA-6UQJ7Y</t>
  </si>
  <si>
    <t>MVAA-6UQJ7Z</t>
  </si>
  <si>
    <t>MVAA-6UQJ82</t>
  </si>
  <si>
    <t>MVAA-6UQJ83</t>
  </si>
  <si>
    <t>MVAA-6UQJ84</t>
  </si>
  <si>
    <t>MVAA-6UQJ85</t>
  </si>
  <si>
    <t>MVAA-6UQJ86</t>
  </si>
  <si>
    <t>MVAA-6UQJ87</t>
  </si>
  <si>
    <t>MVAA-6UQJ88</t>
  </si>
  <si>
    <t>MVAA-6UQJ89</t>
  </si>
  <si>
    <t>MVAA-6UQJ8A</t>
  </si>
  <si>
    <t>Meny</t>
  </si>
  <si>
    <t>Stav majetku v DF podľa menového hľadiska</t>
  </si>
  <si>
    <t>MENA_POV</t>
  </si>
  <si>
    <t>BEZSKUPIN</t>
  </si>
  <si>
    <t>Stav majetku v dôchodkovom fonde podľa menového hľadiska</t>
  </si>
  <si>
    <t>Denominácia investičných nástrojov a vkladov v príslušnej mene</t>
  </si>
  <si>
    <t>Menové konverzie a swapy reálna hodnota</t>
  </si>
  <si>
    <t>Menové konverzie a swapy podkladový nástroj</t>
  </si>
  <si>
    <t>Menové konverzie a swapy podiel</t>
  </si>
  <si>
    <t>Ostatné obchody na OMR reálna hodnota</t>
  </si>
  <si>
    <t>Ostatné obchody na OMR podkladový nástroj</t>
  </si>
  <si>
    <t>Ostatné obchody na OMR podiel</t>
  </si>
  <si>
    <t>Spotové a forwardové menové konverzie a menové swapy</t>
  </si>
  <si>
    <t>Ostatné obchody na obmedzenie menového rizika</t>
  </si>
  <si>
    <t>MVAA-6UQJ8D</t>
  </si>
  <si>
    <t>MVAA-6UQJ8E</t>
  </si>
  <si>
    <t>MVAA-6UQJ8F</t>
  </si>
  <si>
    <t>MVAA-6UQJ8G</t>
  </si>
  <si>
    <t>MVAA-6UQJ8H</t>
  </si>
  <si>
    <t>MVAA-6UQJ8J</t>
  </si>
  <si>
    <t>MVAA-6UQJ8K</t>
  </si>
  <si>
    <t>MVAA-6UQJ8L</t>
  </si>
  <si>
    <t>MVAA-6UQJ8M</t>
  </si>
  <si>
    <t>MVAA-6UQJ8N</t>
  </si>
  <si>
    <t>MVAA-6UQJ8P</t>
  </si>
  <si>
    <t>MVAA-6UQJ8Q</t>
  </si>
  <si>
    <t>MVAA-6UQJ8R</t>
  </si>
  <si>
    <t>MVAA-6UQJ8S</t>
  </si>
  <si>
    <t>MVAA-6UQJ8T</t>
  </si>
  <si>
    <t>MVAA-6UQJ8U</t>
  </si>
  <si>
    <t>MVAA-6UQJ8V</t>
  </si>
  <si>
    <t>MVAA-6UQJ8W</t>
  </si>
  <si>
    <t>MVAA-6UQJ8X</t>
  </si>
  <si>
    <t>MVAA-6UQJ8Y</t>
  </si>
  <si>
    <t>MVAA-6UQJ8Z</t>
  </si>
  <si>
    <t>MVAA-6UQJ92</t>
  </si>
  <si>
    <t>MVAA-6UQJ93</t>
  </si>
  <si>
    <t>MVAA-6UQJ94</t>
  </si>
  <si>
    <t>MVAA-6UQJ95</t>
  </si>
  <si>
    <t>MVAA-6UQJ96</t>
  </si>
  <si>
    <t>MVAA-6UQJ97</t>
  </si>
  <si>
    <t>Staty</t>
  </si>
  <si>
    <t>Stav majetku v dôchodkovom fonde podľa regionálneho hľadiska</t>
  </si>
  <si>
    <t>KRAJINA</t>
  </si>
  <si>
    <t>PRIPKODY1</t>
  </si>
  <si>
    <t>Stav majetku v dôchodkovom fonde podľa geografického hľadiska</t>
  </si>
  <si>
    <t>Štáty</t>
  </si>
  <si>
    <t>MKRA-6P7FCQ</t>
  </si>
  <si>
    <t>MKRA-6P7FCR</t>
  </si>
  <si>
    <t>MKRA-6P7FCS</t>
  </si>
  <si>
    <t>MKRA-6P7FCT</t>
  </si>
  <si>
    <t>MKRA-6P7FCU</t>
  </si>
  <si>
    <t>MKRA-6P7FCV</t>
  </si>
  <si>
    <t>MKRA-6P7FCW</t>
  </si>
  <si>
    <t>MKRA-6P7FCX</t>
  </si>
  <si>
    <t>MKRA-6P7FCY</t>
  </si>
  <si>
    <t>MKRA-6P7FCZ</t>
  </si>
  <si>
    <t>MKRA-6P7FD2</t>
  </si>
  <si>
    <t>MKRA-6P7FD3</t>
  </si>
  <si>
    <t>MKRA-6P7FD4</t>
  </si>
  <si>
    <t>MKRA-6P7FD5</t>
  </si>
  <si>
    <t>MKRA-6P7FD6</t>
  </si>
  <si>
    <t>MKRA-6P7FD7</t>
  </si>
  <si>
    <t>MKRA-6P7FD8</t>
  </si>
  <si>
    <t>MKRA-6P7FD9</t>
  </si>
  <si>
    <t>MKRA-6P7FDA</t>
  </si>
  <si>
    <t>MKRA-6P7FDB</t>
  </si>
  <si>
    <t>MKRA-6P7FDC</t>
  </si>
  <si>
    <t>MKRA-6P7FDD</t>
  </si>
  <si>
    <t>MKRA-6P7FDE</t>
  </si>
  <si>
    <t>AT</t>
  </si>
  <si>
    <t>MKRA-6P7FDF</t>
  </si>
  <si>
    <t>AU</t>
  </si>
  <si>
    <t>MKRA-6P7FDG</t>
  </si>
  <si>
    <t>BE</t>
  </si>
  <si>
    <t>MKRA-6P7FDH</t>
  </si>
  <si>
    <t>CA</t>
  </si>
  <si>
    <t>MKRA-6P7FDJ</t>
  </si>
  <si>
    <t>CY</t>
  </si>
  <si>
    <t>MKRA-6P7FDK</t>
  </si>
  <si>
    <t>CZ</t>
  </si>
  <si>
    <t>MKRA-6P7FDL</t>
  </si>
  <si>
    <t>DE</t>
  </si>
  <si>
    <t>MKRA-6P7FDM</t>
  </si>
  <si>
    <t>DK</t>
  </si>
  <si>
    <t>MKRA-6P7FDN</t>
  </si>
  <si>
    <t>EE</t>
  </si>
  <si>
    <t>MKRA-6P7FDP</t>
  </si>
  <si>
    <t>ES</t>
  </si>
  <si>
    <t>MKRA-6P7FDQ</t>
  </si>
  <si>
    <t>FI</t>
  </si>
  <si>
    <t>MKRA-6P7FDR</t>
  </si>
  <si>
    <t>FR</t>
  </si>
  <si>
    <t>MKRA-6P7FDS</t>
  </si>
  <si>
    <t>GB</t>
  </si>
  <si>
    <t>MKRA-6P7FDT</t>
  </si>
  <si>
    <t>GR</t>
  </si>
  <si>
    <t>MKRA-6P7FDU</t>
  </si>
  <si>
    <t>HU</t>
  </si>
  <si>
    <t>MKRA-6P7FDV</t>
  </si>
  <si>
    <t>CH</t>
  </si>
  <si>
    <t>MKRA-6P7FDW</t>
  </si>
  <si>
    <t>IE</t>
  </si>
  <si>
    <t>MKRA-6P7FDX</t>
  </si>
  <si>
    <t>IS</t>
  </si>
  <si>
    <t>MKRA-6P7FDY</t>
  </si>
  <si>
    <t>IT</t>
  </si>
  <si>
    <t>MKRA-6P7FDZ</t>
  </si>
  <si>
    <t>JP</t>
  </si>
  <si>
    <t>MKRA-6P7FE2</t>
  </si>
  <si>
    <t>KR</t>
  </si>
  <si>
    <t>MKRA-6P7FE3</t>
  </si>
  <si>
    <t>LI</t>
  </si>
  <si>
    <t>MKRA-6P7FE4</t>
  </si>
  <si>
    <t>LT</t>
  </si>
  <si>
    <t>MKRA-6P7FE5</t>
  </si>
  <si>
    <t>LU</t>
  </si>
  <si>
    <t>MKRA-6P7FE6</t>
  </si>
  <si>
    <t>LV</t>
  </si>
  <si>
    <t>MKRA-6P7FE7</t>
  </si>
  <si>
    <t>MT</t>
  </si>
  <si>
    <t>MKRA-6P7FE8</t>
  </si>
  <si>
    <t>MX</t>
  </si>
  <si>
    <t>MKRA-6P7FE9</t>
  </si>
  <si>
    <t>NL</t>
  </si>
  <si>
    <t>MKRA-6P7FEA</t>
  </si>
  <si>
    <t>NO</t>
  </si>
  <si>
    <t>MKRA-6P7FEB</t>
  </si>
  <si>
    <t>NZ</t>
  </si>
  <si>
    <t>MKRA-6P7FEC</t>
  </si>
  <si>
    <t>PL</t>
  </si>
  <si>
    <t>MKRA-6P7FED</t>
  </si>
  <si>
    <t>PT</t>
  </si>
  <si>
    <t>MKRA-6P7FEE</t>
  </si>
  <si>
    <t>SE</t>
  </si>
  <si>
    <t>MKRA-6P7FEF</t>
  </si>
  <si>
    <t>SI</t>
  </si>
  <si>
    <t>MKRA-6P7FEG</t>
  </si>
  <si>
    <t>SK</t>
  </si>
  <si>
    <t>MKRA-6P7FEH</t>
  </si>
  <si>
    <t>TR</t>
  </si>
  <si>
    <t>MKRA-6P7FEJ</t>
  </si>
  <si>
    <t>US</t>
  </si>
  <si>
    <t>VNLV</t>
  </si>
  <si>
    <t>MKRA-6P7FEK</t>
  </si>
  <si>
    <t>1a</t>
  </si>
  <si>
    <t>Členské štáty</t>
  </si>
  <si>
    <t>MKRA-6P7FEL</t>
  </si>
  <si>
    <t>1b</t>
  </si>
  <si>
    <t>Nečlenské štáty</t>
  </si>
  <si>
    <t>MKRA-6P7FEM</t>
  </si>
  <si>
    <t>Odvetvia</t>
  </si>
  <si>
    <t>Stav majetku v dôchodkovom fonde podľa odvetvového hľadiska</t>
  </si>
  <si>
    <t>čís. r .</t>
  </si>
  <si>
    <t>MVAA-6UQJ9A</t>
  </si>
  <si>
    <t>MVAA-6UQJ9B</t>
  </si>
  <si>
    <t>MVAA-6UQJ9C</t>
  </si>
  <si>
    <t>MVAA-6UQJ9D</t>
  </si>
  <si>
    <t>MVAA-6UQJ9E</t>
  </si>
  <si>
    <t>MVAA-6UQJ9F</t>
  </si>
  <si>
    <t>MVAA-6UQJ9G</t>
  </si>
  <si>
    <t>MVAA-6UQJ9H</t>
  </si>
  <si>
    <t>MVAA-6UQJ9J</t>
  </si>
  <si>
    <t>MVAA-6UQJ9K</t>
  </si>
  <si>
    <t>MVAA-6UQJ9L</t>
  </si>
  <si>
    <t>MVAA-6UQJ9M</t>
  </si>
  <si>
    <t>MVAA-6UQJ9N</t>
  </si>
  <si>
    <t>MVAA-6UQJ9P</t>
  </si>
  <si>
    <t>MVAA-6UQJ9Q</t>
  </si>
  <si>
    <t>MVAA-6UQJ9R</t>
  </si>
  <si>
    <t>MVAA-6UQJ9S</t>
  </si>
  <si>
    <t>MVAA-6UQJ9T</t>
  </si>
  <si>
    <t>MVAA-6UQJ9U</t>
  </si>
  <si>
    <t>MVAA-6UQJ9V</t>
  </si>
  <si>
    <t>MVAA-6UQJ9W</t>
  </si>
  <si>
    <t>Energie</t>
  </si>
  <si>
    <t>MVAA-6UQJ9X</t>
  </si>
  <si>
    <t>Materiály</t>
  </si>
  <si>
    <t>MVAA-6UQJ9Y</t>
  </si>
  <si>
    <t>Základné suroviny</t>
  </si>
  <si>
    <t>MVAA-6UQJ9Z</t>
  </si>
  <si>
    <t>2a</t>
  </si>
  <si>
    <t>Chemický priemysel</t>
  </si>
  <si>
    <t>MVAA-6UQJA2</t>
  </si>
  <si>
    <t>2b</t>
  </si>
  <si>
    <t xml:space="preserve">Priemysel </t>
  </si>
  <si>
    <t>MVAA-6UQJA3</t>
  </si>
  <si>
    <t>Stavebníctvo</t>
  </si>
  <si>
    <t>MVAA-6UQJA4</t>
  </si>
  <si>
    <t>3a</t>
  </si>
  <si>
    <t xml:space="preserve">Priemyselná produkcia a služby </t>
  </si>
  <si>
    <t>MVAA-6UQJA5</t>
  </si>
  <si>
    <t>3b</t>
  </si>
  <si>
    <t>Cyklické spotrebné tovary</t>
  </si>
  <si>
    <t>MVAA-6UQJA6</t>
  </si>
  <si>
    <t>Automobilový priemysel</t>
  </si>
  <si>
    <t>MVAA-6UQJA7</t>
  </si>
  <si>
    <t>4a</t>
  </si>
  <si>
    <t>Cyklické tovary a služby</t>
  </si>
  <si>
    <t>MVAA-6UQJA8</t>
  </si>
  <si>
    <t>4b</t>
  </si>
  <si>
    <t>Médiá</t>
  </si>
  <si>
    <t>MVAA-6UQJA9</t>
  </si>
  <si>
    <t>4c</t>
  </si>
  <si>
    <t xml:space="preserve">Maloobchod </t>
  </si>
  <si>
    <t>MVAA-6UQJAA</t>
  </si>
  <si>
    <t>4d</t>
  </si>
  <si>
    <t>Necyklické spotrebné tovary</t>
  </si>
  <si>
    <t>MVAA-6UQJAB</t>
  </si>
  <si>
    <t>Potraviny, nápoje a tabakové výrobky</t>
  </si>
  <si>
    <t>MVAA-6UQJAC</t>
  </si>
  <si>
    <t>5a</t>
  </si>
  <si>
    <t>Necyklické tovary a služby</t>
  </si>
  <si>
    <t>MVAA-6UQJAD</t>
  </si>
  <si>
    <t>5b</t>
  </si>
  <si>
    <t>Zdravotníctvo</t>
  </si>
  <si>
    <t>MVAA-6UQJAE</t>
  </si>
  <si>
    <t>Zdravotné pomôcky a služby</t>
  </si>
  <si>
    <t>MVAA-6UQJAF</t>
  </si>
  <si>
    <t>6a</t>
  </si>
  <si>
    <t>Farmaceutický priemysel a biotechnológie</t>
  </si>
  <si>
    <t>MVAA-6UQJAG</t>
  </si>
  <si>
    <t>6b</t>
  </si>
  <si>
    <t>Finančníctvo</t>
  </si>
  <si>
    <t>MVAA-6UQJAH</t>
  </si>
  <si>
    <t>Banky</t>
  </si>
  <si>
    <t>MVAA-6UQJAJ</t>
  </si>
  <si>
    <t>7a</t>
  </si>
  <si>
    <t>Finančné služby</t>
  </si>
  <si>
    <t>MVAA-6UQJAK</t>
  </si>
  <si>
    <t>7b</t>
  </si>
  <si>
    <t>Poistenie</t>
  </si>
  <si>
    <t>MVAA-6UQJAL</t>
  </si>
  <si>
    <t>7c</t>
  </si>
  <si>
    <t>Informačné technológie</t>
  </si>
  <si>
    <t>MVAA-6UQJAM</t>
  </si>
  <si>
    <t>Softvér a služby</t>
  </si>
  <si>
    <t>MVAA-6UQJAN</t>
  </si>
  <si>
    <t>8a</t>
  </si>
  <si>
    <t>Technologický hardvér a vybavenie</t>
  </si>
  <si>
    <t>MVAA-6UQJAP</t>
  </si>
  <si>
    <t>8b</t>
  </si>
  <si>
    <t>Polovodiče a výroba polovodičových zariadení</t>
  </si>
  <si>
    <t>MVAA-6UQJAQ</t>
  </si>
  <si>
    <t>8c</t>
  </si>
  <si>
    <t>Telekomunikačné služby</t>
  </si>
  <si>
    <t>MVAA-6UQJAR</t>
  </si>
  <si>
    <t>Verejné služby</t>
  </si>
  <si>
    <t>MVAA-6UQJAS</t>
  </si>
  <si>
    <t>Štát</t>
  </si>
  <si>
    <t>MVAA-6UQJAT</t>
  </si>
  <si>
    <t>Hospod</t>
  </si>
  <si>
    <t>Hospodárenie s majetkom v dôchodkovom fonde</t>
  </si>
  <si>
    <t xml:space="preserve">Identifikačný kód </t>
  </si>
  <si>
    <t xml:space="preserve">Stav ku dňu </t>
  </si>
  <si>
    <t>Stav v tis. Sk</t>
  </si>
  <si>
    <t>Stav 
(v tis. Sk)</t>
  </si>
  <si>
    <t>MVAA-6UQJAW</t>
  </si>
  <si>
    <t>Z/S akcie</t>
  </si>
  <si>
    <t>Zisk/strata z akcií v dôchodkovom fonde</t>
  </si>
  <si>
    <t>MVAA-6UQJAX</t>
  </si>
  <si>
    <t>Z/S dlhopisy</t>
  </si>
  <si>
    <t>Zisk/strata z dlhopisov v dôchodkovom fonde</t>
  </si>
  <si>
    <t>MVAA-6UQJAY</t>
  </si>
  <si>
    <t>Z/S podielové listy</t>
  </si>
  <si>
    <t>Zisk/strata z podielových listov v dôchodkovom fonde</t>
  </si>
  <si>
    <t>MVAA-6UQJAZ</t>
  </si>
  <si>
    <t>Z/S nástroje peňažného trhu</t>
  </si>
  <si>
    <t>Zisk/strata z nástrojov peňažného trhu v dôchodkovom fonde</t>
  </si>
  <si>
    <t>MVAA-6UQJB2</t>
  </si>
  <si>
    <t>Z/S iné CP</t>
  </si>
  <si>
    <t>Zisk/strata z iných cenných papierov v dôchodkovom fonde</t>
  </si>
  <si>
    <t>MVAA-6UQJB3</t>
  </si>
  <si>
    <t>Z/S bankové účty</t>
  </si>
  <si>
    <t>Zisk/strata z peňažných prostriedkov na bankových účtoch dôchodkového fondu</t>
  </si>
  <si>
    <t>MVAA-6UQJB4</t>
  </si>
  <si>
    <t>Z/S obchody na obmedzenie menového rizika</t>
  </si>
  <si>
    <t>Zisk/strata z obchodov na obmedzenie menového rizika v dôchodkovom fonde</t>
  </si>
  <si>
    <t>MVAA-6UQJB5</t>
  </si>
  <si>
    <t>Z/S iný majetok</t>
  </si>
  <si>
    <t>Zisk/strata z iného majetku v dôchodkovom fonde</t>
  </si>
  <si>
    <t>MVAA-6UQJB6</t>
  </si>
  <si>
    <t xml:space="preserve">Z/S </t>
  </si>
  <si>
    <t xml:space="preserve">Zisk/strata z majetku v dôchodkovom fonde </t>
  </si>
  <si>
    <t>MVAA-6UQJB7</t>
  </si>
  <si>
    <t>Odplata za správu</t>
  </si>
  <si>
    <t>Odplata za správu dôchodkového fondu podľa § 63 ods. 1 písm. a) zákona</t>
  </si>
  <si>
    <t>MVAA-6UQJB8</t>
  </si>
  <si>
    <t>Dane</t>
  </si>
  <si>
    <t>Dane z majetku v dôchodkovom fonde</t>
  </si>
  <si>
    <t>MVAA-6UQJB9</t>
  </si>
  <si>
    <t>Z/S po zdanení</t>
  </si>
  <si>
    <t>Zisk/strata z majetku v dôchodkovom fonde po zdanení</t>
  </si>
  <si>
    <t>MVAA-6UQJBA</t>
  </si>
  <si>
    <t>Najvýznamnejšie skutočnosti, ktoré ovplyvnili hospodárenie s majetkom v dôchodkovom fonde</t>
  </si>
  <si>
    <t>Očakávaný vývoj v nasledujúcom kalendárnom roku</t>
  </si>
  <si>
    <t xml:space="preserve">Typ a rozsah uskutočnených obchodov určených na obmedzenie menového rizika v dôchodkovom fonde </t>
  </si>
  <si>
    <t>Výkon hlasovacích práv spojených s cennými papiermi v majetku v dôchodkovom fonde</t>
  </si>
  <si>
    <t>Zlozenie</t>
  </si>
  <si>
    <t>Stav majetku v dôchodkovom fonde v členení podľa trhov, bánk, pobočiek zahraničných bánk a emitentov</t>
  </si>
  <si>
    <t>VZOR</t>
  </si>
  <si>
    <t>Informácie o majetku v dôchodkovom fonde</t>
  </si>
  <si>
    <t>Podiel na majetku v DF v %</t>
  </si>
  <si>
    <t>Druh majetku</t>
  </si>
  <si>
    <t xml:space="preserve">Členenie </t>
  </si>
  <si>
    <t xml:space="preserve">Podiel na majetku v dôchodkovom fonde v % </t>
  </si>
  <si>
    <t>c</t>
  </si>
  <si>
    <t>MVAA-6UQJBD</t>
  </si>
  <si>
    <t>MVAA-6UQJBE</t>
  </si>
  <si>
    <t>A členský štát</t>
  </si>
  <si>
    <t>MVAA-6UQJBF</t>
  </si>
  <si>
    <t>Kótovaný a regulovaný voľný trh burzy cenných papierov alebo zahraničnej burzy cenných papierov so sídlom v členskom štáte, iný regulovaný verejný trh so sídlom v členskom štáte, ktorý je prístupný verejnosti a funguje pravidelne</t>
  </si>
  <si>
    <t>A nečlenský štát</t>
  </si>
  <si>
    <t>MVAA-6UQJBG</t>
  </si>
  <si>
    <t>Kótovaný trh zahraničnej burzy cenných papierov so sídlom v nečlenskom štáte</t>
  </si>
  <si>
    <t>A nové emisie</t>
  </si>
  <si>
    <t>MVAA-6UQJBH</t>
  </si>
  <si>
    <t>Nové emisie akcií, ktoré budú prijaté na kótovaný trh burzy cenných papierov alebo zahraničnej burzy cenných papierov</t>
  </si>
  <si>
    <t>1c</t>
  </si>
  <si>
    <t>D členský štát</t>
  </si>
  <si>
    <t>MVAA-6UQJBJ</t>
  </si>
  <si>
    <t>D nečlenský štát</t>
  </si>
  <si>
    <t>MVAA-6UQJBK</t>
  </si>
  <si>
    <t>D nové emisie</t>
  </si>
  <si>
    <t>MVAA-6UQJBL</t>
  </si>
  <si>
    <t>Nové emisie dlhopisov, ktoré budú prijaté na kótovaný trh burzy cenných papierov alebo zahraničnej burzy cenných papierov</t>
  </si>
  <si>
    <t>2c</t>
  </si>
  <si>
    <t>PL tuzemské obchodované na burze</t>
  </si>
  <si>
    <t>Podielové listy,</t>
  </si>
  <si>
    <t>MVAA-6UQJBM</t>
  </si>
  <si>
    <t>Tuzemské obchodované na trhu burzy cenných papierov</t>
  </si>
  <si>
    <t>PL tuzemské neobchodované na burze</t>
  </si>
  <si>
    <t xml:space="preserve">akcie zahraničných </t>
  </si>
  <si>
    <t>MVAA-6UQJBN</t>
  </si>
  <si>
    <t>Tuzemské neobchodované na trhu burzy cenných papierov</t>
  </si>
  <si>
    <t>PL zahraničné obchodované na burze</t>
  </si>
  <si>
    <t>subjektov kolektívneho</t>
  </si>
  <si>
    <t>MVAA-6UQJBP</t>
  </si>
  <si>
    <t>Zahraničné obchodované na trhu zahraničnej burzy cenných papierov</t>
  </si>
  <si>
    <t>3c</t>
  </si>
  <si>
    <t>PL zahraničné neobchodované na burze</t>
  </si>
  <si>
    <t>investovania</t>
  </si>
  <si>
    <t>MVAA-6UQJBQ</t>
  </si>
  <si>
    <t>Zahraničné neobchodované na trhu zahraničnej burzy cenných papierov</t>
  </si>
  <si>
    <t>3d</t>
  </si>
  <si>
    <t>NPT vydané MFSR a NBS</t>
  </si>
  <si>
    <t>MVAA-6UQJBR</t>
  </si>
  <si>
    <t>Vydané Ministerstvom financií Slovenskej republiky a Národnou bankou Slovenska</t>
  </si>
  <si>
    <t>NPT ostatní tuzemskí emitenti</t>
  </si>
  <si>
    <t>MVAA-6UQJBS</t>
  </si>
  <si>
    <t>Vydané ostatnými tuzemskými emitentami</t>
  </si>
  <si>
    <t>NPT iný členský štát, nečlenský štát, ECB, EÚ, EIB</t>
  </si>
  <si>
    <t>MVAA-6UQJBT</t>
  </si>
  <si>
    <t>Vydané iným členským štátom, jeho orgánmi, nečlenským štátom, Európskou centrálnou bankou, Európskou úniou, Európskou investičnou bankou alebo medzinárodnou organizáciou</t>
  </si>
  <si>
    <t>NPT ostatní zahraniční emitenti</t>
  </si>
  <si>
    <t>MVAA-6UQJBU</t>
  </si>
  <si>
    <t>Vydané ostatnými zahraničnými emitentami</t>
  </si>
  <si>
    <t>Iné CP členský štát</t>
  </si>
  <si>
    <t xml:space="preserve">Iné cennné papiere </t>
  </si>
  <si>
    <t>MVAA-6UQJBV</t>
  </si>
  <si>
    <t>Iné CP nečlenský štát</t>
  </si>
  <si>
    <t>MVAA-6UQJBW</t>
  </si>
  <si>
    <t>Iné CP nové emisie</t>
  </si>
  <si>
    <t>MVAA-6UQJBX</t>
  </si>
  <si>
    <t>Nové emisie iných cenných papierov, ktoré budú prijaté na kótovaný trh burzy cenných papierov alebo zahraničnej burzy cenných papierov</t>
  </si>
  <si>
    <t>5c</t>
  </si>
  <si>
    <t>BÚ depozitár</t>
  </si>
  <si>
    <t>MVAA-6UQJBY</t>
  </si>
  <si>
    <t>Peňažné prostriedky na bežnom účete u depozitára</t>
  </si>
  <si>
    <t>TV depozitár</t>
  </si>
  <si>
    <t>MVAA-6UQJBZ</t>
  </si>
  <si>
    <t>Peňažné prostriedky na vkladovom účete u depozitára</t>
  </si>
  <si>
    <t>BÚ iný</t>
  </si>
  <si>
    <t>MVAA-6UQJC2</t>
  </si>
  <si>
    <t>Peňažné prostriedky na bežných účtoch v iných bankách a pobočkách zahraničných bánk ako u depozitára</t>
  </si>
  <si>
    <t>6c</t>
  </si>
  <si>
    <t>TV iný</t>
  </si>
  <si>
    <t>MVAA-6UQJC3</t>
  </si>
  <si>
    <t>Peňažné prostriedky na vkladových účtoch v iných bankách a pobočkách zahraničných bánk ako u depozitára</t>
  </si>
  <si>
    <t>6d</t>
  </si>
  <si>
    <t>OOMR obchodované na RT</t>
  </si>
  <si>
    <t>MVAA-6UQJC4</t>
  </si>
  <si>
    <t xml:space="preserve">Obchodované na regulovanom trhu </t>
  </si>
  <si>
    <t>OOMR obchodované na MT</t>
  </si>
  <si>
    <t>MVAA-6UQJC5</t>
  </si>
  <si>
    <t xml:space="preserve">Obchodované na mimoburzovom trhu </t>
  </si>
  <si>
    <t>OOMR neobchodované</t>
  </si>
  <si>
    <t>MVAA-6UQJC6</t>
  </si>
  <si>
    <t xml:space="preserve">Neobchodované na verejnom trhu </t>
  </si>
  <si>
    <t>CP-vyradené</t>
  </si>
  <si>
    <t xml:space="preserve"> Cenné papiere vyradené z obchodovania na regulovanom trhu cenných papierov</t>
  </si>
  <si>
    <t>MVAA-6UQJC7</t>
  </si>
  <si>
    <t>CP-nové emisie nespĺňajúce § 81</t>
  </si>
  <si>
    <t xml:space="preserve"> Nové emisie cenných papierov, ktoré nesplnili podmienku podľa § 81 ods. 1 písm. d) zákona                                                                                                                                                                     </t>
  </si>
  <si>
    <t>MVAA-6UQJC8</t>
  </si>
  <si>
    <t xml:space="preserve"> Iný majetok</t>
  </si>
  <si>
    <t>MVAA-6UQJC9</t>
  </si>
  <si>
    <t>Pohľadávky</t>
  </si>
  <si>
    <t xml:space="preserve"> Objem pohľadávok dôchodkového fondu celkom</t>
  </si>
  <si>
    <t>MVAA-6UQJCA</t>
  </si>
  <si>
    <t>Hodnota majetku v DF</t>
  </si>
  <si>
    <t xml:space="preserve"> Hodnota majetku v dôchodkovom fonde</t>
  </si>
  <si>
    <t>MVAA-6UQJCB</t>
  </si>
  <si>
    <t>Záväzky</t>
  </si>
  <si>
    <t xml:space="preserve"> Objem záväzkov dôchodkového fondu celkom</t>
  </si>
  <si>
    <t>MVAA-6UQJCC</t>
  </si>
  <si>
    <t>Čistá hodnota majetku v DF</t>
  </si>
  <si>
    <t xml:space="preserve"> Čistá hodnota majetku v dôchodkovom fonde</t>
  </si>
  <si>
    <t>MVAA-6UQJCD</t>
  </si>
  <si>
    <t xml:space="preserve">ČSOB, a.s. </t>
  </si>
  <si>
    <t xml:space="preserve">Goldman Sachs Group Inc. </t>
  </si>
  <si>
    <t xml:space="preserve">Kommunalkredit Austria </t>
  </si>
  <si>
    <t xml:space="preserve">The Bear Stearns Companies </t>
  </si>
  <si>
    <t xml:space="preserve">AAREAL BANK </t>
  </si>
  <si>
    <t xml:space="preserve">Ministerstvo financi SR </t>
  </si>
  <si>
    <t xml:space="preserve">Unibanka,a.s. </t>
  </si>
  <si>
    <t xml:space="preserve">Všeobecná úverová banka, a.s. </t>
  </si>
  <si>
    <t xml:space="preserve">OTP Banka Slovensko,a.s. </t>
  </si>
  <si>
    <t>Istrobanka a.s.</t>
  </si>
  <si>
    <t>Ľudová banka, a.s.</t>
  </si>
  <si>
    <t>BARCLAYS BANK</t>
  </si>
  <si>
    <t>General Electric</t>
  </si>
  <si>
    <t>Hypo Real Estate Bank</t>
  </si>
  <si>
    <t>Compagie Financiere du Credit Mutuel</t>
  </si>
  <si>
    <t>Tatrabanka, a.s.</t>
  </si>
  <si>
    <t xml:space="preserve">Leasing Slovenskej sporiteľne, a.s. </t>
  </si>
  <si>
    <t>Slovenská sporiteľňa, a.s.</t>
  </si>
  <si>
    <t>SKK</t>
  </si>
  <si>
    <t>Merril Lynch International</t>
  </si>
  <si>
    <t>Slovenská republika</t>
  </si>
  <si>
    <t>USA</t>
  </si>
  <si>
    <t>Francúzsko</t>
  </si>
  <si>
    <t>Nemecko</t>
  </si>
  <si>
    <t>Veľká Británia</t>
  </si>
  <si>
    <t xml:space="preserve">Rakúsko </t>
  </si>
  <si>
    <t>Holadsko</t>
  </si>
  <si>
    <t>Vývoj hospodárenia s majetkom v dôchodkovom fonde bol ovplyvnený najmä rastom úrokových mier. Dôchodková správcovská spoločnosť spravovala majetok konzervatívnou investičnou stratégiou, a to vo vzťahu k úrokovému riziku. V majetku dôchodkového fondu sa nenachádzali cenné papiere s hlasovacím právom.</t>
  </si>
  <si>
    <t>Spoločnosť v nasledujúcom kalendárnom roku očakáva postupný nárast majetku v dôchodkovom fonde z dôvodu zvyšovania objemu príspevkov a výnosov z majetku dôchodkového fondu, ktorých výška bude zodpovedať vývoju na finančných trhoch.</t>
  </si>
  <si>
    <t>V roku 2006 neboli uskutočnené žiadne obchody slúžiace na obmedzenie menového rizika z vývoja hodnoty majetku v dôchodkovom fonde podľa § 81 ods. 1 písm. h) zákona 43/2004 Z.z.</t>
  </si>
  <si>
    <t>V súvislosti s nakladaním s majetkom v dôchodkovom fonde nebol v roku 2006 realizovaný žiaden výkon hlasovacích práv spojených s cennými papiermi v tomto majetku.</t>
  </si>
  <si>
    <t>B.O.F., a.s.</t>
  </si>
  <si>
    <t>CALYON</t>
  </si>
  <si>
    <t>Merril Lynch &amp; Co.</t>
  </si>
  <si>
    <t>SNS BANK N.V.</t>
  </si>
  <si>
    <t xml:space="preserve">Optimal v.d.f., Allianz - Slovenská d.s.s, a.s. </t>
  </si>
  <si>
    <t>Garant konzervatívny dôchodkový fond, Allianz - Slovenská d.s.s., a.s.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</si>
</sst>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.00;\-#,##0.00;#"/>
    <numFmt numFmtId="166" formatCode="#,##0;\-#,##0;#"/>
    <numFmt numFmtId="167" formatCode="#,##0.0000;\-#,##0.0000;#"/>
    <numFmt numFmtId="168" formatCode="[$-41B]d\.\ mmmm\ yyyy"/>
    <numFmt numFmtId="169" formatCode="dd/mm/yyyy"/>
  </numFmts>
  <fonts count="13">
    <font>
      <sz val="10"/>
      <name val="Arial"/>
      <family val="0"/>
    </font>
    <font>
      <sz val="9"/>
      <name val="Arial CE"/>
      <family val="0"/>
    </font>
    <font>
      <u val="single"/>
      <sz val="9.5"/>
      <color indexed="36"/>
      <name val="Arial CE"/>
      <family val="0"/>
    </font>
    <font>
      <u val="single"/>
      <sz val="9.5"/>
      <color indexed="12"/>
      <name val="Arial CE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29" applyProtection="1">
      <alignment/>
      <protection/>
    </xf>
    <xf numFmtId="167" fontId="1" fillId="0" borderId="0" xfId="29" applyNumberFormat="1" applyProtection="1">
      <alignment/>
      <protection/>
    </xf>
    <xf numFmtId="0" fontId="1" fillId="0" borderId="0" xfId="29" applyNumberFormat="1" applyProtection="1">
      <alignment/>
      <protection/>
    </xf>
    <xf numFmtId="0" fontId="5" fillId="0" borderId="0" xfId="28" applyNumberFormat="1" applyFont="1" applyAlignment="1" applyProtection="1">
      <alignment/>
      <protection/>
    </xf>
    <xf numFmtId="0" fontId="5" fillId="0" borderId="0" xfId="28" applyNumberFormat="1" applyFont="1" applyFill="1" applyAlignment="1" applyProtection="1">
      <alignment/>
      <protection/>
    </xf>
    <xf numFmtId="0" fontId="5" fillId="0" borderId="0" xfId="28" applyNumberFormat="1" applyFont="1" applyAlignment="1" applyProtection="1">
      <alignment horizontal="left"/>
      <protection/>
    </xf>
    <xf numFmtId="0" fontId="6" fillId="0" borderId="0" xfId="28" applyNumberFormat="1" applyFont="1" applyFill="1" applyBorder="1" applyAlignment="1" applyProtection="1">
      <alignment/>
      <protection/>
    </xf>
    <xf numFmtId="0" fontId="5" fillId="0" borderId="1" xfId="28" applyFont="1" applyBorder="1" applyAlignment="1" applyProtection="1">
      <alignment horizontal="centerContinuous"/>
      <protection/>
    </xf>
    <xf numFmtId="0" fontId="5" fillId="0" borderId="2" xfId="28" applyNumberFormat="1" applyFont="1" applyBorder="1" applyAlignment="1" applyProtection="1">
      <alignment horizontal="centerContinuous"/>
      <protection/>
    </xf>
    <xf numFmtId="0" fontId="5" fillId="0" borderId="0" xfId="28" applyNumberFormat="1" applyFont="1" applyFill="1" applyProtection="1">
      <alignment/>
      <protection/>
    </xf>
    <xf numFmtId="0" fontId="5" fillId="0" borderId="0" xfId="28" applyNumberFormat="1" applyFont="1" applyBorder="1" applyAlignment="1" applyProtection="1">
      <alignment horizontal="right"/>
      <protection/>
    </xf>
    <xf numFmtId="0" fontId="1" fillId="0" borderId="0" xfId="29" applyAlignment="1" applyProtection="1">
      <alignment horizontal="centerContinuous"/>
      <protection/>
    </xf>
    <xf numFmtId="0" fontId="6" fillId="0" borderId="0" xfId="28" applyNumberFormat="1" applyFont="1" applyAlignment="1" applyProtection="1">
      <alignment horizontal="centerContinuous"/>
      <protection/>
    </xf>
    <xf numFmtId="0" fontId="1" fillId="0" borderId="0" xfId="29" applyNumberFormat="1" applyAlignment="1" applyProtection="1">
      <alignment horizontal="centerContinuous"/>
      <protection/>
    </xf>
    <xf numFmtId="0" fontId="5" fillId="0" borderId="0" xfId="28" applyNumberFormat="1" applyFont="1" applyFill="1" applyAlignment="1" applyProtection="1">
      <alignment horizontal="centerContinuous"/>
      <protection/>
    </xf>
    <xf numFmtId="0" fontId="5" fillId="0" borderId="0" xfId="28" applyNumberFormat="1" applyFont="1" applyProtection="1">
      <alignment/>
      <protection/>
    </xf>
    <xf numFmtId="0" fontId="5" fillId="0" borderId="0" xfId="28" applyNumberFormat="1" applyFont="1" applyAlignment="1" applyProtection="1">
      <alignment horizontal="right"/>
      <protection/>
    </xf>
    <xf numFmtId="0" fontId="5" fillId="0" borderId="0" xfId="28" applyNumberFormat="1" applyFont="1" applyFill="1" applyAlignment="1" applyProtection="1">
      <alignment horizontal="left"/>
      <protection/>
    </xf>
    <xf numFmtId="0" fontId="6" fillId="2" borderId="1" xfId="28" applyNumberFormat="1" applyFont="1" applyFill="1" applyBorder="1" applyAlignment="1" applyProtection="1">
      <alignment horizontal="left"/>
      <protection/>
    </xf>
    <xf numFmtId="0" fontId="6" fillId="2" borderId="2" xfId="28" applyNumberFormat="1" applyFont="1" applyFill="1" applyBorder="1" applyAlignment="1" applyProtection="1">
      <alignment horizontal="left"/>
      <protection/>
    </xf>
    <xf numFmtId="0" fontId="1" fillId="2" borderId="3" xfId="29" applyFill="1" applyBorder="1" applyProtection="1">
      <alignment/>
      <protection/>
    </xf>
    <xf numFmtId="0" fontId="1" fillId="0" borderId="0" xfId="29" applyFill="1" applyBorder="1" applyProtection="1">
      <alignment/>
      <protection/>
    </xf>
    <xf numFmtId="0" fontId="5" fillId="0" borderId="0" xfId="28" applyNumberFormat="1" applyFont="1" applyFill="1" applyBorder="1" applyProtection="1">
      <alignment/>
      <protection/>
    </xf>
    <xf numFmtId="49" fontId="6" fillId="2" borderId="1" xfId="28" applyNumberFormat="1" applyFont="1" applyFill="1" applyBorder="1" applyAlignment="1" applyProtection="1">
      <alignment horizontal="left"/>
      <protection/>
    </xf>
    <xf numFmtId="0" fontId="5" fillId="2" borderId="2" xfId="28" applyNumberFormat="1" applyFont="1" applyFill="1" applyBorder="1" applyProtection="1">
      <alignment/>
      <protection/>
    </xf>
    <xf numFmtId="0" fontId="6" fillId="0" borderId="0" xfId="28" applyNumberFormat="1" applyFont="1" applyProtection="1">
      <alignment/>
      <protection/>
    </xf>
    <xf numFmtId="0" fontId="5" fillId="0" borderId="0" xfId="28" applyNumberFormat="1" applyFont="1" applyBorder="1" applyProtection="1">
      <alignment/>
      <protection/>
    </xf>
    <xf numFmtId="169" fontId="6" fillId="2" borderId="1" xfId="28" applyNumberFormat="1" applyFont="1" applyFill="1" applyBorder="1" applyAlignment="1" applyProtection="1">
      <alignment horizontal="left"/>
      <protection/>
    </xf>
    <xf numFmtId="0" fontId="5" fillId="0" borderId="0" xfId="28" applyNumberFormat="1" applyFont="1" applyFill="1" applyAlignment="1" applyProtection="1">
      <alignment horizontal="right"/>
      <protection/>
    </xf>
    <xf numFmtId="0" fontId="7" fillId="0" borderId="0" xfId="28" applyNumberFormat="1" applyFont="1" applyFill="1" applyBorder="1" applyProtection="1">
      <alignment/>
      <protection/>
    </xf>
    <xf numFmtId="0" fontId="5" fillId="0" borderId="0" xfId="28" applyFont="1" applyProtection="1">
      <alignment/>
      <protection/>
    </xf>
    <xf numFmtId="166" fontId="5" fillId="0" borderId="0" xfId="28" applyNumberFormat="1" applyFont="1" applyFill="1" applyProtection="1">
      <alignment/>
      <protection/>
    </xf>
    <xf numFmtId="0" fontId="5" fillId="0" borderId="4" xfId="21" applyNumberFormat="1" applyFont="1" applyBorder="1" applyAlignment="1" applyProtection="1">
      <alignment horizontal="center"/>
      <protection/>
    </xf>
    <xf numFmtId="0" fontId="5" fillId="0" borderId="4" xfId="21" applyNumberFormat="1" applyFont="1" applyBorder="1" applyAlignment="1" applyProtection="1">
      <alignment horizontal="center" vertical="center" wrapText="1"/>
      <protection/>
    </xf>
    <xf numFmtId="0" fontId="5" fillId="0" borderId="5" xfId="21" applyNumberFormat="1" applyFont="1" applyBorder="1" applyAlignment="1" applyProtection="1">
      <alignment horizontal="centerContinuous" vertical="center" wrapText="1"/>
      <protection/>
    </xf>
    <xf numFmtId="0" fontId="5" fillId="0" borderId="5" xfId="21" applyNumberFormat="1" applyFont="1" applyFill="1" applyBorder="1" applyAlignment="1" applyProtection="1">
      <alignment horizontal="centerContinuous" vertical="center" wrapText="1"/>
      <protection/>
    </xf>
    <xf numFmtId="0" fontId="5" fillId="0" borderId="5" xfId="24" applyNumberFormat="1" applyFont="1" applyBorder="1" applyAlignment="1" applyProtection="1">
      <alignment horizontal="centerContinuous" vertical="center" wrapText="1"/>
      <protection/>
    </xf>
    <xf numFmtId="0" fontId="5" fillId="0" borderId="6" xfId="21" applyNumberFormat="1" applyFont="1" applyBorder="1" applyAlignment="1" applyProtection="1">
      <alignment horizontal="center" vertical="center"/>
      <protection/>
    </xf>
    <xf numFmtId="0" fontId="5" fillId="0" borderId="7" xfId="21" applyNumberFormat="1" applyFont="1" applyBorder="1" applyAlignment="1" applyProtection="1">
      <alignment horizontal="center" vertical="center" wrapText="1"/>
      <protection/>
    </xf>
    <xf numFmtId="0" fontId="5" fillId="0" borderId="8" xfId="21" applyNumberFormat="1" applyFont="1" applyFill="1" applyBorder="1" applyAlignment="1" applyProtection="1">
      <alignment horizontal="center" vertical="center" wrapText="1"/>
      <protection/>
    </xf>
    <xf numFmtId="0" fontId="5" fillId="0" borderId="9" xfId="21" applyNumberFormat="1" applyFont="1" applyBorder="1" applyAlignment="1" applyProtection="1">
      <alignment horizontal="center" vertical="center" wrapText="1"/>
      <protection/>
    </xf>
    <xf numFmtId="0" fontId="5" fillId="0" borderId="7" xfId="21" applyNumberFormat="1" applyFont="1" applyFill="1" applyBorder="1" applyAlignment="1" applyProtection="1">
      <alignment horizontal="center" vertical="center" wrapText="1"/>
      <protection/>
    </xf>
    <xf numFmtId="0" fontId="5" fillId="0" borderId="10" xfId="21" applyNumberFormat="1" applyFont="1" applyFill="1" applyBorder="1" applyAlignment="1" applyProtection="1">
      <alignment horizontal="center" vertical="center" wrapText="1"/>
      <protection/>
    </xf>
    <xf numFmtId="0" fontId="5" fillId="0" borderId="11" xfId="21" applyNumberFormat="1" applyFont="1" applyBorder="1" applyAlignment="1" applyProtection="1">
      <alignment horizontal="center" vertical="center"/>
      <protection/>
    </xf>
    <xf numFmtId="0" fontId="5" fillId="0" borderId="12" xfId="21" applyNumberFormat="1" applyFont="1" applyBorder="1" applyAlignment="1" applyProtection="1">
      <alignment horizontal="center" vertical="center" wrapText="1"/>
      <protection/>
    </xf>
    <xf numFmtId="0" fontId="5" fillId="0" borderId="13" xfId="21" applyNumberFormat="1" applyFont="1" applyFill="1" applyBorder="1" applyAlignment="1" applyProtection="1">
      <alignment horizontal="center" vertical="center" wrapText="1"/>
      <protection/>
    </xf>
    <xf numFmtId="0" fontId="5" fillId="0" borderId="12" xfId="21" applyNumberFormat="1" applyFont="1" applyFill="1" applyBorder="1" applyAlignment="1" applyProtection="1">
      <alignment horizontal="center" vertical="center" wrapText="1"/>
      <protection/>
    </xf>
    <xf numFmtId="0" fontId="5" fillId="0" borderId="14" xfId="21" applyNumberFormat="1" applyFont="1" applyFill="1" applyBorder="1" applyAlignment="1" applyProtection="1">
      <alignment horizontal="center" vertical="center" wrapText="1"/>
      <protection/>
    </xf>
    <xf numFmtId="0" fontId="5" fillId="0" borderId="15" xfId="21" applyNumberFormat="1" applyFont="1" applyFill="1" applyBorder="1" applyAlignment="1" applyProtection="1">
      <alignment horizontal="center" vertical="center" wrapText="1"/>
      <protection/>
    </xf>
    <xf numFmtId="0" fontId="5" fillId="0" borderId="16" xfId="21" applyNumberFormat="1" applyFont="1" applyFill="1" applyBorder="1" applyAlignment="1" applyProtection="1">
      <alignment horizontal="center" vertical="center" wrapText="1"/>
      <protection/>
    </xf>
    <xf numFmtId="0" fontId="5" fillId="0" borderId="17" xfId="21" applyNumberFormat="1" applyFont="1" applyFill="1" applyBorder="1" applyAlignment="1" applyProtection="1">
      <alignment horizontal="center" vertical="center" wrapText="1"/>
      <protection/>
    </xf>
    <xf numFmtId="0" fontId="5" fillId="0" borderId="18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1" applyNumberFormat="1" applyFont="1" applyFill="1" applyBorder="1" applyAlignment="1" applyProtection="1">
      <alignment horizontal="center" vertical="center" wrapText="1"/>
      <protection/>
    </xf>
    <xf numFmtId="0" fontId="1" fillId="0" borderId="19" xfId="29" applyBorder="1" applyProtection="1">
      <alignment/>
      <protection/>
    </xf>
    <xf numFmtId="0" fontId="5" fillId="0" borderId="11" xfId="21" applyFont="1" applyBorder="1" applyAlignment="1" applyProtection="1">
      <alignment horizontal="center" vertical="center"/>
      <protection/>
    </xf>
    <xf numFmtId="0" fontId="6" fillId="0" borderId="1" xfId="21" applyFont="1" applyBorder="1" applyAlignment="1" applyProtection="1">
      <alignment horizontal="left" vertical="center" wrapText="1"/>
      <protection/>
    </xf>
    <xf numFmtId="166" fontId="5" fillId="0" borderId="3" xfId="21" applyNumberFormat="1" applyFont="1" applyBorder="1" applyAlignment="1" applyProtection="1">
      <alignment horizontal="center" vertical="center" wrapText="1"/>
      <protection/>
    </xf>
    <xf numFmtId="167" fontId="5" fillId="0" borderId="3" xfId="21" applyNumberFormat="1" applyFont="1" applyFill="1" applyBorder="1" applyAlignment="1" applyProtection="1">
      <alignment horizontal="center" vertical="center" wrapText="1"/>
      <protection/>
    </xf>
    <xf numFmtId="166" fontId="5" fillId="0" borderId="3" xfId="21" applyNumberFormat="1" applyFont="1" applyFill="1" applyBorder="1" applyAlignment="1" applyProtection="1">
      <alignment horizontal="center" vertical="center" wrapText="1"/>
      <protection/>
    </xf>
    <xf numFmtId="167" fontId="5" fillId="0" borderId="2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9" applyFont="1" applyBorder="1" applyProtection="1">
      <alignment/>
      <protection/>
    </xf>
    <xf numFmtId="0" fontId="5" fillId="0" borderId="5" xfId="21" applyFont="1" applyBorder="1" applyAlignment="1" applyProtection="1">
      <alignment horizontal="center" vertical="center"/>
      <protection/>
    </xf>
    <xf numFmtId="0" fontId="5" fillId="0" borderId="20" xfId="21" applyFont="1" applyBorder="1" applyAlignment="1" applyProtection="1">
      <alignment horizontal="left" vertical="center" wrapText="1"/>
      <protection/>
    </xf>
    <xf numFmtId="0" fontId="1" fillId="0" borderId="21" xfId="29" applyBorder="1" applyProtection="1">
      <alignment/>
      <protection/>
    </xf>
    <xf numFmtId="166" fontId="5" fillId="3" borderId="21" xfId="28" applyNumberFormat="1" applyFont="1" applyFill="1" applyBorder="1" applyAlignment="1" applyProtection="1">
      <alignment vertical="center"/>
      <protection/>
    </xf>
    <xf numFmtId="167" fontId="5" fillId="3" borderId="22" xfId="21" applyNumberFormat="1" applyFont="1" applyFill="1" applyBorder="1" applyAlignment="1" applyProtection="1">
      <alignment vertical="center" wrapText="1"/>
      <protection/>
    </xf>
    <xf numFmtId="166" fontId="5" fillId="0" borderId="23" xfId="21" applyNumberFormat="1" applyFont="1" applyFill="1" applyBorder="1" applyAlignment="1" applyProtection="1">
      <alignment vertical="center" wrapText="1"/>
      <protection locked="0"/>
    </xf>
    <xf numFmtId="167" fontId="5" fillId="3" borderId="24" xfId="21" applyNumberFormat="1" applyFont="1" applyFill="1" applyBorder="1" applyAlignment="1" applyProtection="1">
      <alignment vertical="center" wrapText="1"/>
      <protection/>
    </xf>
    <xf numFmtId="166" fontId="5" fillId="0" borderId="25" xfId="21" applyNumberFormat="1" applyFont="1" applyFill="1" applyBorder="1" applyAlignment="1" applyProtection="1">
      <alignment vertical="center" wrapText="1"/>
      <protection locked="0"/>
    </xf>
    <xf numFmtId="167" fontId="5" fillId="3" borderId="21" xfId="21" applyNumberFormat="1" applyFont="1" applyFill="1" applyBorder="1" applyAlignment="1" applyProtection="1">
      <alignment vertical="center" wrapText="1"/>
      <protection/>
    </xf>
    <xf numFmtId="166" fontId="5" fillId="0" borderId="26" xfId="21" applyNumberFormat="1" applyFont="1" applyFill="1" applyBorder="1" applyAlignment="1" applyProtection="1">
      <alignment vertical="center" wrapText="1"/>
      <protection locked="0"/>
    </xf>
    <xf numFmtId="0" fontId="5" fillId="0" borderId="27" xfId="21" applyFont="1" applyBorder="1" applyAlignment="1" applyProtection="1">
      <alignment horizontal="center" vertical="center"/>
      <protection/>
    </xf>
    <xf numFmtId="0" fontId="8" fillId="0" borderId="27" xfId="30" applyFont="1" applyFill="1" applyBorder="1" applyAlignment="1" applyProtection="1">
      <alignment horizontal="left"/>
      <protection/>
    </xf>
    <xf numFmtId="0" fontId="1" fillId="0" borderId="28" xfId="29" applyBorder="1" applyProtection="1">
      <alignment/>
      <protection/>
    </xf>
    <xf numFmtId="166" fontId="5" fillId="3" borderId="29" xfId="28" applyNumberFormat="1" applyFont="1" applyFill="1" applyBorder="1" applyAlignment="1" applyProtection="1">
      <alignment vertical="center"/>
      <protection/>
    </xf>
    <xf numFmtId="167" fontId="5" fillId="3" borderId="28" xfId="21" applyNumberFormat="1" applyFont="1" applyFill="1" applyBorder="1" applyAlignment="1" applyProtection="1">
      <alignment vertical="center" wrapText="1"/>
      <protection/>
    </xf>
    <xf numFmtId="166" fontId="5" fillId="0" borderId="30" xfId="21" applyNumberFormat="1" applyFont="1" applyFill="1" applyBorder="1" applyAlignment="1" applyProtection="1">
      <alignment vertical="center" wrapText="1"/>
      <protection locked="0"/>
    </xf>
    <xf numFmtId="167" fontId="5" fillId="3" borderId="31" xfId="21" applyNumberFormat="1" applyFont="1" applyFill="1" applyBorder="1" applyAlignment="1" applyProtection="1">
      <alignment vertical="center" wrapText="1"/>
      <protection/>
    </xf>
    <xf numFmtId="166" fontId="5" fillId="0" borderId="29" xfId="21" applyNumberFormat="1" applyFont="1" applyFill="1" applyBorder="1" applyAlignment="1" applyProtection="1">
      <alignment vertical="center" wrapText="1"/>
      <protection locked="0"/>
    </xf>
    <xf numFmtId="166" fontId="5" fillId="0" borderId="32" xfId="21" applyNumberFormat="1" applyFont="1" applyFill="1" applyBorder="1" applyAlignment="1" applyProtection="1">
      <alignment vertical="center" wrapText="1"/>
      <protection locked="0"/>
    </xf>
    <xf numFmtId="0" fontId="1" fillId="0" borderId="0" xfId="29" applyProtection="1">
      <alignment/>
      <protection locked="0"/>
    </xf>
    <xf numFmtId="0" fontId="5" fillId="0" borderId="27" xfId="29" applyFont="1" applyBorder="1" applyAlignment="1" applyProtection="1">
      <alignment horizontal="left"/>
      <protection/>
    </xf>
    <xf numFmtId="0" fontId="5" fillId="0" borderId="33" xfId="21" applyFont="1" applyBorder="1" applyAlignment="1" applyProtection="1">
      <alignment horizontal="center" vertical="center"/>
      <protection/>
    </xf>
    <xf numFmtId="0" fontId="8" fillId="0" borderId="33" xfId="30" applyFont="1" applyFill="1" applyBorder="1" applyAlignment="1" applyProtection="1">
      <alignment horizontal="left"/>
      <protection/>
    </xf>
    <xf numFmtId="166" fontId="5" fillId="3" borderId="34" xfId="28" applyNumberFormat="1" applyFont="1" applyFill="1" applyBorder="1" applyAlignment="1" applyProtection="1">
      <alignment vertical="center"/>
      <protection/>
    </xf>
    <xf numFmtId="167" fontId="5" fillId="3" borderId="0" xfId="21" applyNumberFormat="1" applyFont="1" applyFill="1" applyBorder="1" applyAlignment="1" applyProtection="1">
      <alignment vertical="center" wrapText="1"/>
      <protection/>
    </xf>
    <xf numFmtId="166" fontId="5" fillId="0" borderId="35" xfId="21" applyNumberFormat="1" applyFont="1" applyFill="1" applyBorder="1" applyAlignment="1" applyProtection="1">
      <alignment vertical="center" wrapText="1"/>
      <protection locked="0"/>
    </xf>
    <xf numFmtId="167" fontId="5" fillId="3" borderId="36" xfId="21" applyNumberFormat="1" applyFont="1" applyFill="1" applyBorder="1" applyAlignment="1" applyProtection="1">
      <alignment vertical="center" wrapText="1"/>
      <protection/>
    </xf>
    <xf numFmtId="166" fontId="5" fillId="0" borderId="37" xfId="21" applyNumberFormat="1" applyFont="1" applyFill="1" applyBorder="1" applyAlignment="1" applyProtection="1">
      <alignment vertical="center" wrapText="1"/>
      <protection locked="0"/>
    </xf>
    <xf numFmtId="166" fontId="5" fillId="0" borderId="38" xfId="21" applyNumberFormat="1" applyFont="1" applyFill="1" applyBorder="1" applyAlignment="1" applyProtection="1">
      <alignment vertical="center" wrapText="1"/>
      <protection locked="0"/>
    </xf>
    <xf numFmtId="0" fontId="5" fillId="0" borderId="4" xfId="21" applyFont="1" applyBorder="1" applyAlignment="1" applyProtection="1">
      <alignment horizontal="center" vertical="center"/>
      <protection/>
    </xf>
    <xf numFmtId="0" fontId="5" fillId="0" borderId="11" xfId="21" applyFont="1" applyBorder="1" applyAlignment="1" applyProtection="1">
      <alignment vertical="center" wrapText="1"/>
      <protection/>
    </xf>
    <xf numFmtId="166" fontId="6" fillId="3" borderId="17" xfId="28" applyNumberFormat="1" applyFont="1" applyFill="1" applyBorder="1" applyAlignment="1" applyProtection="1">
      <alignment vertical="center"/>
      <protection/>
    </xf>
    <xf numFmtId="167" fontId="6" fillId="3" borderId="18" xfId="28" applyNumberFormat="1" applyFont="1" applyFill="1" applyBorder="1" applyAlignment="1" applyProtection="1">
      <alignment vertical="center"/>
      <protection/>
    </xf>
    <xf numFmtId="166" fontId="6" fillId="3" borderId="39" xfId="28" applyNumberFormat="1" applyFont="1" applyFill="1" applyBorder="1" applyAlignment="1" applyProtection="1">
      <alignment vertical="center"/>
      <protection/>
    </xf>
    <xf numFmtId="166" fontId="6" fillId="3" borderId="40" xfId="28" applyNumberFormat="1" applyFont="1" applyFill="1" applyBorder="1" applyAlignment="1" applyProtection="1">
      <alignment vertical="center"/>
      <protection/>
    </xf>
    <xf numFmtId="167" fontId="6" fillId="3" borderId="2" xfId="28" applyNumberFormat="1" applyFont="1" applyFill="1" applyBorder="1" applyAlignment="1" applyProtection="1">
      <alignment vertical="center"/>
      <protection/>
    </xf>
    <xf numFmtId="0" fontId="1" fillId="0" borderId="0" xfId="29" applyBorder="1" applyProtection="1">
      <alignment/>
      <protection/>
    </xf>
    <xf numFmtId="166" fontId="5" fillId="0" borderId="3" xfId="21" applyNumberFormat="1" applyFont="1" applyBorder="1" applyAlignment="1" applyProtection="1">
      <alignment vertical="center" wrapText="1"/>
      <protection/>
    </xf>
    <xf numFmtId="167" fontId="5" fillId="0" borderId="3" xfId="21" applyNumberFormat="1" applyFont="1" applyFill="1" applyBorder="1" applyAlignment="1" applyProtection="1">
      <alignment vertical="center" wrapText="1"/>
      <protection/>
    </xf>
    <xf numFmtId="166" fontId="5" fillId="0" borderId="3" xfId="21" applyNumberFormat="1" applyFont="1" applyFill="1" applyBorder="1" applyAlignment="1" applyProtection="1">
      <alignment vertical="center" wrapText="1"/>
      <protection/>
    </xf>
    <xf numFmtId="167" fontId="5" fillId="0" borderId="2" xfId="21" applyNumberFormat="1" applyFont="1" applyFill="1" applyBorder="1" applyAlignment="1" applyProtection="1">
      <alignment vertical="center" wrapText="1"/>
      <protection/>
    </xf>
    <xf numFmtId="0" fontId="5" fillId="0" borderId="0" xfId="21" applyFont="1" applyBorder="1" applyAlignment="1" applyProtection="1">
      <alignment horizontal="left" vertical="center"/>
      <protection/>
    </xf>
    <xf numFmtId="0" fontId="5" fillId="0" borderId="5" xfId="21" applyFont="1" applyBorder="1" applyAlignment="1" applyProtection="1">
      <alignment horizontal="left" vertical="center" wrapText="1"/>
      <protection/>
    </xf>
    <xf numFmtId="166" fontId="5" fillId="0" borderId="41" xfId="21" applyNumberFormat="1" applyFont="1" applyFill="1" applyBorder="1" applyAlignment="1" applyProtection="1">
      <alignment vertical="center" wrapText="1"/>
      <protection locked="0"/>
    </xf>
    <xf numFmtId="167" fontId="5" fillId="3" borderId="42" xfId="21" applyNumberFormat="1" applyFont="1" applyFill="1" applyBorder="1" applyAlignment="1" applyProtection="1">
      <alignment vertical="center" wrapText="1"/>
      <protection/>
    </xf>
    <xf numFmtId="166" fontId="5" fillId="0" borderId="43" xfId="21" applyNumberFormat="1" applyFont="1" applyFill="1" applyBorder="1" applyAlignment="1" applyProtection="1">
      <alignment vertical="center" wrapText="1"/>
      <protection locked="0"/>
    </xf>
    <xf numFmtId="166" fontId="5" fillId="0" borderId="44" xfId="21" applyNumberFormat="1" applyFont="1" applyFill="1" applyBorder="1" applyAlignment="1" applyProtection="1">
      <alignment vertical="center" wrapText="1"/>
      <protection locked="0"/>
    </xf>
    <xf numFmtId="0" fontId="8" fillId="0" borderId="0" xfId="30" applyFont="1" applyFill="1" applyBorder="1" applyAlignment="1" applyProtection="1">
      <alignment horizontal="left"/>
      <protection/>
    </xf>
    <xf numFmtId="0" fontId="5" fillId="0" borderId="0" xfId="29" applyFont="1" applyBorder="1" applyAlignment="1" applyProtection="1">
      <alignment horizontal="left"/>
      <protection/>
    </xf>
    <xf numFmtId="0" fontId="5" fillId="0" borderId="0" xfId="21" applyFont="1" applyBorder="1" applyAlignment="1" applyProtection="1">
      <alignment vertical="center" wrapText="1"/>
      <protection/>
    </xf>
    <xf numFmtId="166" fontId="5" fillId="3" borderId="37" xfId="28" applyNumberFormat="1" applyFont="1" applyFill="1" applyBorder="1" applyAlignment="1" applyProtection="1">
      <alignment vertical="center"/>
      <protection/>
    </xf>
    <xf numFmtId="0" fontId="5" fillId="0" borderId="45" xfId="21" applyFont="1" applyBorder="1" applyAlignment="1" applyProtection="1">
      <alignment horizontal="center" vertical="center"/>
      <protection/>
    </xf>
    <xf numFmtId="167" fontId="5" fillId="3" borderId="29" xfId="21" applyNumberFormat="1" applyFont="1" applyFill="1" applyBorder="1" applyAlignment="1" applyProtection="1">
      <alignment vertical="center" wrapText="1"/>
      <protection/>
    </xf>
    <xf numFmtId="0" fontId="5" fillId="0" borderId="33" xfId="29" applyFont="1" applyBorder="1" applyAlignment="1" applyProtection="1">
      <alignment horizontal="left"/>
      <protection/>
    </xf>
    <xf numFmtId="0" fontId="5" fillId="0" borderId="46" xfId="21" applyFont="1" applyBorder="1" applyAlignment="1" applyProtection="1">
      <alignment horizontal="center" vertical="center"/>
      <protection/>
    </xf>
    <xf numFmtId="167" fontId="5" fillId="3" borderId="37" xfId="21" applyNumberFormat="1" applyFont="1" applyFill="1" applyBorder="1" applyAlignment="1" applyProtection="1">
      <alignment vertical="center" wrapText="1"/>
      <protection/>
    </xf>
    <xf numFmtId="0" fontId="5" fillId="0" borderId="47" xfId="21" applyFont="1" applyBorder="1" applyAlignment="1" applyProtection="1">
      <alignment horizontal="center" vertical="center"/>
      <protection/>
    </xf>
    <xf numFmtId="0" fontId="8" fillId="0" borderId="20" xfId="30" applyFont="1" applyFill="1" applyBorder="1" applyAlignment="1" applyProtection="1">
      <alignment horizontal="left"/>
      <protection/>
    </xf>
    <xf numFmtId="166" fontId="5" fillId="3" borderId="25" xfId="28" applyNumberFormat="1" applyFont="1" applyFill="1" applyBorder="1" applyAlignment="1" applyProtection="1">
      <alignment vertical="center"/>
      <protection/>
    </xf>
    <xf numFmtId="167" fontId="5" fillId="3" borderId="25" xfId="21" applyNumberFormat="1" applyFont="1" applyFill="1" applyBorder="1" applyAlignment="1" applyProtection="1">
      <alignment vertical="center" wrapText="1"/>
      <protection/>
    </xf>
    <xf numFmtId="0" fontId="5" fillId="0" borderId="4" xfId="21" applyFont="1" applyBorder="1" applyAlignment="1" applyProtection="1">
      <alignment horizontal="left" vertical="center" wrapText="1"/>
      <protection/>
    </xf>
    <xf numFmtId="166" fontId="5" fillId="3" borderId="0" xfId="28" applyNumberFormat="1" applyFont="1" applyFill="1" applyAlignment="1" applyProtection="1">
      <alignment vertical="center"/>
      <protection/>
    </xf>
    <xf numFmtId="167" fontId="5" fillId="3" borderId="48" xfId="21" applyNumberFormat="1" applyFont="1" applyFill="1" applyBorder="1" applyAlignment="1" applyProtection="1">
      <alignment vertical="center" wrapText="1"/>
      <protection/>
    </xf>
    <xf numFmtId="167" fontId="5" fillId="3" borderId="13" xfId="21" applyNumberFormat="1" applyFont="1" applyFill="1" applyBorder="1" applyAlignment="1" applyProtection="1">
      <alignment vertical="center" wrapText="1"/>
      <protection/>
    </xf>
    <xf numFmtId="166" fontId="5" fillId="0" borderId="12" xfId="21" applyNumberFormat="1" applyFont="1" applyFill="1" applyBorder="1" applyAlignment="1" applyProtection="1">
      <alignment vertical="center" wrapText="1"/>
      <protection locked="0"/>
    </xf>
    <xf numFmtId="166" fontId="5" fillId="0" borderId="14" xfId="21" applyNumberFormat="1" applyFont="1" applyFill="1" applyBorder="1" applyAlignment="1" applyProtection="1">
      <alignment vertical="center" wrapText="1"/>
      <protection locked="0"/>
    </xf>
    <xf numFmtId="166" fontId="5" fillId="0" borderId="49" xfId="21" applyNumberFormat="1" applyFont="1" applyFill="1" applyBorder="1" applyAlignment="1" applyProtection="1">
      <alignment vertical="center" wrapText="1"/>
      <protection locked="0"/>
    </xf>
    <xf numFmtId="0" fontId="5" fillId="0" borderId="50" xfId="21" applyFont="1" applyBorder="1" applyAlignment="1" applyProtection="1">
      <alignment horizontal="center" vertical="center"/>
      <protection/>
    </xf>
    <xf numFmtId="167" fontId="5" fillId="3" borderId="45" xfId="21" applyNumberFormat="1" applyFont="1" applyFill="1" applyBorder="1" applyAlignment="1" applyProtection="1">
      <alignment vertical="center" wrapText="1"/>
      <protection/>
    </xf>
    <xf numFmtId="167" fontId="5" fillId="3" borderId="51" xfId="21" applyNumberFormat="1" applyFont="1" applyFill="1" applyBorder="1" applyAlignment="1" applyProtection="1">
      <alignment vertical="center" wrapText="1"/>
      <protection/>
    </xf>
    <xf numFmtId="166" fontId="5" fillId="3" borderId="52" xfId="28" applyNumberFormat="1" applyFont="1" applyFill="1" applyBorder="1" applyAlignment="1" applyProtection="1">
      <alignment vertical="center"/>
      <protection/>
    </xf>
    <xf numFmtId="166" fontId="5" fillId="0" borderId="53" xfId="21" applyNumberFormat="1" applyFont="1" applyFill="1" applyBorder="1" applyAlignment="1" applyProtection="1">
      <alignment vertical="center" wrapText="1"/>
      <protection locked="0"/>
    </xf>
    <xf numFmtId="0" fontId="8" fillId="0" borderId="50" xfId="30" applyFont="1" applyFill="1" applyBorder="1" applyAlignment="1" applyProtection="1">
      <alignment horizontal="left"/>
      <protection/>
    </xf>
    <xf numFmtId="167" fontId="5" fillId="3" borderId="47" xfId="21" applyNumberFormat="1" applyFont="1" applyFill="1" applyBorder="1" applyAlignment="1" applyProtection="1">
      <alignment vertical="center" wrapText="1"/>
      <protection/>
    </xf>
    <xf numFmtId="0" fontId="5" fillId="0" borderId="54" xfId="21" applyFont="1" applyBorder="1" applyAlignment="1" applyProtection="1">
      <alignment horizontal="center" vertical="center"/>
      <protection/>
    </xf>
    <xf numFmtId="0" fontId="8" fillId="0" borderId="54" xfId="30" applyFont="1" applyFill="1" applyBorder="1" applyAlignment="1" applyProtection="1">
      <alignment horizontal="left"/>
      <protection/>
    </xf>
    <xf numFmtId="167" fontId="5" fillId="3" borderId="55" xfId="21" applyNumberFormat="1" applyFont="1" applyFill="1" applyBorder="1" applyAlignment="1" applyProtection="1">
      <alignment vertical="center" wrapText="1"/>
      <protection/>
    </xf>
    <xf numFmtId="166" fontId="5" fillId="0" borderId="7" xfId="21" applyNumberFormat="1" applyFont="1" applyFill="1" applyBorder="1" applyAlignment="1" applyProtection="1">
      <alignment vertical="center" wrapText="1"/>
      <protection locked="0"/>
    </xf>
    <xf numFmtId="166" fontId="5" fillId="0" borderId="10" xfId="21" applyNumberFormat="1" applyFont="1" applyFill="1" applyBorder="1" applyAlignment="1" applyProtection="1">
      <alignment vertical="center" wrapText="1"/>
      <protection locked="0"/>
    </xf>
    <xf numFmtId="166" fontId="5" fillId="3" borderId="43" xfId="28" applyNumberFormat="1" applyFont="1" applyFill="1" applyBorder="1" applyAlignment="1" applyProtection="1">
      <alignment vertical="center"/>
      <protection/>
    </xf>
    <xf numFmtId="0" fontId="5" fillId="0" borderId="0" xfId="21" applyFont="1" applyBorder="1" applyAlignment="1" applyProtection="1">
      <alignment vertical="center"/>
      <protection/>
    </xf>
    <xf numFmtId="0" fontId="1" fillId="0" borderId="15" xfId="29" applyBorder="1" applyProtection="1">
      <alignment/>
      <protection/>
    </xf>
    <xf numFmtId="0" fontId="5" fillId="0" borderId="0" xfId="28" applyFont="1" applyAlignment="1" applyProtection="1">
      <alignment/>
      <protection/>
    </xf>
    <xf numFmtId="0" fontId="5" fillId="0" borderId="0" xfId="28" applyFont="1" applyAlignment="1" applyProtection="1">
      <alignment horizontal="center"/>
      <protection/>
    </xf>
    <xf numFmtId="0" fontId="6" fillId="0" borderId="0" xfId="28" applyFont="1" applyBorder="1" applyAlignment="1" applyProtection="1">
      <alignment/>
      <protection/>
    </xf>
    <xf numFmtId="0" fontId="5" fillId="0" borderId="11" xfId="28" applyFont="1" applyBorder="1" applyAlignment="1" applyProtection="1">
      <alignment horizontal="center"/>
      <protection/>
    </xf>
    <xf numFmtId="0" fontId="6" fillId="0" borderId="0" xfId="28" applyFont="1" applyAlignment="1" applyProtection="1">
      <alignment horizontal="centerContinuous"/>
      <protection/>
    </xf>
    <xf numFmtId="0" fontId="5" fillId="0" borderId="0" xfId="28" applyFont="1" applyAlignment="1" applyProtection="1">
      <alignment horizontal="centerContinuous"/>
      <protection/>
    </xf>
    <xf numFmtId="0" fontId="6" fillId="2" borderId="1" xfId="28" applyFont="1" applyFill="1" applyBorder="1" applyAlignment="1" applyProtection="1">
      <alignment horizontal="left"/>
      <protection/>
    </xf>
    <xf numFmtId="0" fontId="5" fillId="2" borderId="3" xfId="28" applyFont="1" applyFill="1" applyBorder="1" applyProtection="1">
      <alignment/>
      <protection/>
    </xf>
    <xf numFmtId="0" fontId="5" fillId="2" borderId="2" xfId="28" applyFont="1" applyFill="1" applyBorder="1" applyProtection="1">
      <alignment/>
      <protection/>
    </xf>
    <xf numFmtId="0" fontId="5" fillId="0" borderId="0" xfId="28" applyFont="1" applyBorder="1" applyProtection="1">
      <alignment/>
      <protection/>
    </xf>
    <xf numFmtId="49" fontId="6" fillId="2" borderId="11" xfId="28" applyNumberFormat="1" applyFont="1" applyFill="1" applyBorder="1" applyAlignment="1" applyProtection="1">
      <alignment horizontal="left"/>
      <protection/>
    </xf>
    <xf numFmtId="0" fontId="5" fillId="0" borderId="0" xfId="28" applyFont="1" applyAlignment="1" applyProtection="1">
      <alignment horizontal="left"/>
      <protection/>
    </xf>
    <xf numFmtId="169" fontId="6" fillId="2" borderId="11" xfId="28" applyNumberFormat="1" applyFont="1" applyFill="1" applyBorder="1" applyAlignment="1" applyProtection="1">
      <alignment horizontal="left"/>
      <protection/>
    </xf>
    <xf numFmtId="0" fontId="7" fillId="0" borderId="0" xfId="28" applyFont="1" applyAlignment="1" applyProtection="1">
      <alignment horizontal="right"/>
      <protection/>
    </xf>
    <xf numFmtId="0" fontId="5" fillId="0" borderId="11" xfId="25" applyFont="1" applyBorder="1" applyAlignment="1" applyProtection="1">
      <alignment horizontal="center" vertical="center"/>
      <protection/>
    </xf>
    <xf numFmtId="0" fontId="5" fillId="0" borderId="11" xfId="25" applyFont="1" applyBorder="1" applyAlignment="1" applyProtection="1">
      <alignment horizontal="centerContinuous" vertical="center"/>
      <protection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5" xfId="25" applyFont="1" applyBorder="1" applyAlignment="1" applyProtection="1">
      <alignment vertical="center"/>
      <protection/>
    </xf>
    <xf numFmtId="0" fontId="5" fillId="0" borderId="21" xfId="28" applyFont="1" applyBorder="1" applyAlignment="1" applyProtection="1">
      <alignment vertical="center"/>
      <protection/>
    </xf>
    <xf numFmtId="0" fontId="5" fillId="0" borderId="5" xfId="25" applyFont="1" applyBorder="1" applyAlignment="1" applyProtection="1">
      <alignment horizontal="centerContinuous" vertical="center"/>
      <protection/>
    </xf>
    <xf numFmtId="166" fontId="5" fillId="0" borderId="5" xfId="25" applyNumberFormat="1" applyFont="1" applyBorder="1" applyAlignment="1" applyProtection="1">
      <alignment vertical="center"/>
      <protection locked="0"/>
    </xf>
    <xf numFmtId="0" fontId="5" fillId="0" borderId="27" xfId="25" applyFont="1" applyBorder="1" applyAlignment="1" applyProtection="1">
      <alignment vertical="center"/>
      <protection/>
    </xf>
    <xf numFmtId="0" fontId="5" fillId="0" borderId="28" xfId="28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horizontal="centerContinuous" vertical="center"/>
      <protection/>
    </xf>
    <xf numFmtId="166" fontId="5" fillId="0" borderId="27" xfId="25" applyNumberFormat="1" applyFont="1" applyBorder="1" applyAlignment="1" applyProtection="1">
      <alignment vertical="center"/>
      <protection locked="0"/>
    </xf>
    <xf numFmtId="166" fontId="5" fillId="0" borderId="27" xfId="25" applyNumberFormat="1" applyFont="1" applyBorder="1" applyAlignment="1" applyProtection="1">
      <alignment vertical="center" wrapText="1"/>
      <protection locked="0"/>
    </xf>
    <xf numFmtId="0" fontId="5" fillId="0" borderId="27" xfId="25" applyFont="1" applyBorder="1" applyAlignment="1" applyProtection="1">
      <alignment vertical="center" wrapText="1"/>
      <protection/>
    </xf>
    <xf numFmtId="0" fontId="5" fillId="0" borderId="54" xfId="25" applyFont="1" applyBorder="1" applyAlignment="1" applyProtection="1">
      <alignment vertical="center"/>
      <protection/>
    </xf>
    <xf numFmtId="0" fontId="5" fillId="0" borderId="56" xfId="28" applyFont="1" applyBorder="1" applyAlignment="1" applyProtection="1">
      <alignment vertical="center"/>
      <protection/>
    </xf>
    <xf numFmtId="0" fontId="5" fillId="0" borderId="54" xfId="25" applyFont="1" applyBorder="1" applyAlignment="1" applyProtection="1">
      <alignment horizontal="centerContinuous" vertical="center"/>
      <protection/>
    </xf>
    <xf numFmtId="166" fontId="5" fillId="0" borderId="54" xfId="25" applyNumberFormat="1" applyFont="1" applyBorder="1" applyAlignment="1" applyProtection="1">
      <alignment vertical="center"/>
      <protection locked="0"/>
    </xf>
    <xf numFmtId="0" fontId="6" fillId="0" borderId="0" xfId="28" applyFont="1" applyProtection="1">
      <alignment/>
      <protection/>
    </xf>
    <xf numFmtId="0" fontId="6" fillId="0" borderId="11" xfId="25" applyFont="1" applyFill="1" applyBorder="1" applyAlignment="1" applyProtection="1">
      <alignment vertical="center"/>
      <protection/>
    </xf>
    <xf numFmtId="0" fontId="6" fillId="0" borderId="0" xfId="28" applyFont="1" applyAlignment="1" applyProtection="1">
      <alignment vertical="center"/>
      <protection/>
    </xf>
    <xf numFmtId="0" fontId="6" fillId="0" borderId="11" xfId="25" applyFont="1" applyFill="1" applyBorder="1" applyAlignment="1" applyProtection="1">
      <alignment horizontal="centerContinuous" vertical="center"/>
      <protection/>
    </xf>
    <xf numFmtId="166" fontId="6" fillId="3" borderId="11" xfId="25" applyNumberFormat="1" applyFont="1" applyFill="1" applyBorder="1" applyAlignment="1" applyProtection="1">
      <alignment vertical="center"/>
      <protection/>
    </xf>
    <xf numFmtId="0" fontId="5" fillId="0" borderId="0" xfId="28" applyFont="1" applyFill="1" applyProtection="1">
      <alignment/>
      <protection/>
    </xf>
    <xf numFmtId="0" fontId="5" fillId="0" borderId="1" xfId="28" applyFont="1" applyFill="1" applyBorder="1" applyAlignment="1" applyProtection="1">
      <alignment horizontal="centerContinuous"/>
      <protection/>
    </xf>
    <xf numFmtId="0" fontId="5" fillId="0" borderId="2" xfId="28" applyNumberFormat="1" applyFont="1" applyFill="1" applyBorder="1" applyAlignment="1" applyProtection="1">
      <alignment horizontal="centerContinuous"/>
      <protection/>
    </xf>
    <xf numFmtId="0" fontId="6" fillId="0" borderId="0" xfId="28" applyNumberFormat="1" applyFont="1" applyFill="1" applyAlignment="1" applyProtection="1">
      <alignment/>
      <protection/>
    </xf>
    <xf numFmtId="167" fontId="5" fillId="0" borderId="0" xfId="28" applyNumberFormat="1" applyFont="1" applyFill="1" applyProtection="1">
      <alignment/>
      <protection/>
    </xf>
    <xf numFmtId="0" fontId="6" fillId="0" borderId="0" xfId="28" applyNumberFormat="1" applyFont="1" applyFill="1" applyProtection="1">
      <alignment/>
      <protection/>
    </xf>
    <xf numFmtId="0" fontId="5" fillId="0" borderId="13" xfId="21" applyNumberFormat="1" applyFont="1" applyFill="1" applyBorder="1" applyAlignment="1" applyProtection="1">
      <alignment horizontal="center" wrapText="1"/>
      <protection/>
    </xf>
    <xf numFmtId="0" fontId="5" fillId="0" borderId="5" xfId="24" applyNumberFormat="1" applyFont="1" applyFill="1" applyBorder="1" applyAlignment="1" applyProtection="1">
      <alignment horizontal="centerContinuous" vertical="center" wrapText="1"/>
      <protection/>
    </xf>
    <xf numFmtId="0" fontId="5" fillId="0" borderId="57" xfId="24" applyNumberFormat="1" applyFont="1" applyFill="1" applyBorder="1" applyAlignment="1" applyProtection="1">
      <alignment horizontal="center" vertical="center" wrapText="1"/>
      <protection/>
    </xf>
    <xf numFmtId="0" fontId="5" fillId="0" borderId="0" xfId="28" applyFont="1" applyAlignment="1" applyProtection="1">
      <alignment wrapText="1"/>
      <protection/>
    </xf>
    <xf numFmtId="0" fontId="5" fillId="0" borderId="2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8" applyFont="1" applyAlignment="1" applyProtection="1">
      <alignment horizontal="center" wrapText="1"/>
      <protection/>
    </xf>
    <xf numFmtId="166" fontId="5" fillId="0" borderId="37" xfId="28" applyNumberFormat="1" applyFont="1" applyFill="1" applyBorder="1" applyProtection="1">
      <alignment/>
      <protection/>
    </xf>
    <xf numFmtId="0" fontId="5" fillId="0" borderId="1" xfId="21" applyFont="1" applyBorder="1" applyAlignment="1" applyProtection="1">
      <alignment horizontal="center" vertical="center"/>
      <protection/>
    </xf>
    <xf numFmtId="0" fontId="6" fillId="0" borderId="11" xfId="21" applyFont="1" applyFill="1" applyBorder="1" applyAlignment="1" applyProtection="1">
      <alignment vertical="center" wrapText="1"/>
      <protection/>
    </xf>
    <xf numFmtId="166" fontId="6" fillId="3" borderId="17" xfId="28" applyNumberFormat="1" applyFont="1" applyFill="1" applyBorder="1" applyProtection="1">
      <alignment/>
      <protection/>
    </xf>
    <xf numFmtId="167" fontId="6" fillId="3" borderId="18" xfId="28" applyNumberFormat="1" applyFont="1" applyFill="1" applyBorder="1" applyProtection="1">
      <alignment/>
      <protection/>
    </xf>
    <xf numFmtId="0" fontId="5" fillId="0" borderId="0" xfId="28" applyFont="1" applyProtection="1">
      <alignment/>
      <protection locked="0"/>
    </xf>
    <xf numFmtId="166" fontId="5" fillId="3" borderId="0" xfId="28" applyNumberFormat="1" applyFont="1" applyFill="1" applyProtection="1">
      <alignment/>
      <protection/>
    </xf>
    <xf numFmtId="167" fontId="5" fillId="3" borderId="0" xfId="28" applyNumberFormat="1" applyFont="1" applyFill="1" applyProtection="1">
      <alignment/>
      <protection/>
    </xf>
    <xf numFmtId="166" fontId="5" fillId="0" borderId="0" xfId="28" applyNumberFormat="1" applyFont="1" applyFill="1" applyAlignment="1" applyProtection="1">
      <alignment horizontal="centerContinuous"/>
      <protection/>
    </xf>
    <xf numFmtId="166" fontId="6" fillId="0" borderId="0" xfId="28" applyNumberFormat="1" applyFont="1" applyFill="1" applyBorder="1" applyAlignment="1" applyProtection="1">
      <alignment horizontal="centerContinuous"/>
      <protection/>
    </xf>
    <xf numFmtId="166" fontId="6" fillId="0" borderId="0" xfId="28" applyNumberFormat="1" applyFont="1" applyFill="1" applyAlignment="1" applyProtection="1">
      <alignment horizontal="centerContinuous"/>
      <protection/>
    </xf>
    <xf numFmtId="49" fontId="5" fillId="2" borderId="2" xfId="28" applyNumberFormat="1" applyFont="1" applyFill="1" applyBorder="1" applyProtection="1">
      <alignment/>
      <protection/>
    </xf>
    <xf numFmtId="166" fontId="5" fillId="0" borderId="0" xfId="28" applyNumberFormat="1" applyFont="1" applyFill="1" applyBorder="1" applyProtection="1">
      <alignment/>
      <protection/>
    </xf>
    <xf numFmtId="166" fontId="5" fillId="0" borderId="0" xfId="28" applyNumberFormat="1" applyFont="1" applyFill="1" applyAlignment="1" applyProtection="1">
      <alignment horizontal="right"/>
      <protection/>
    </xf>
    <xf numFmtId="0" fontId="5" fillId="0" borderId="4" xfId="21" applyFont="1" applyBorder="1" applyAlignment="1" applyProtection="1">
      <alignment horizontal="center"/>
      <protection/>
    </xf>
    <xf numFmtId="166" fontId="5" fillId="0" borderId="5" xfId="21" applyNumberFormat="1" applyFont="1" applyFill="1" applyBorder="1" applyAlignment="1" applyProtection="1">
      <alignment horizontal="centerContinuous" vertical="center" wrapText="1"/>
      <protection/>
    </xf>
    <xf numFmtId="0" fontId="5" fillId="0" borderId="5" xfId="24" applyFont="1" applyFill="1" applyBorder="1" applyAlignment="1" applyProtection="1">
      <alignment horizontal="centerContinuous" vertical="center" wrapText="1"/>
      <protection/>
    </xf>
    <xf numFmtId="0" fontId="5" fillId="0" borderId="6" xfId="21" applyFont="1" applyBorder="1" applyAlignment="1" applyProtection="1">
      <alignment horizontal="center" vertical="center"/>
      <protection/>
    </xf>
    <xf numFmtId="0" fontId="5" fillId="0" borderId="57" xfId="24" applyFont="1" applyFill="1" applyBorder="1" applyAlignment="1" applyProtection="1">
      <alignment horizontal="center" vertical="center" wrapText="1"/>
      <protection/>
    </xf>
    <xf numFmtId="166" fontId="5" fillId="0" borderId="7" xfId="21" applyNumberFormat="1" applyFont="1" applyFill="1" applyBorder="1" applyAlignment="1" applyProtection="1">
      <alignment horizontal="center" vertical="center" wrapText="1"/>
      <protection/>
    </xf>
    <xf numFmtId="166" fontId="5" fillId="0" borderId="10" xfId="21" applyNumberFormat="1" applyFont="1" applyFill="1" applyBorder="1" applyAlignment="1" applyProtection="1">
      <alignment horizontal="center" vertical="center" wrapText="1"/>
      <protection/>
    </xf>
    <xf numFmtId="0" fontId="5" fillId="0" borderId="2" xfId="21" applyFont="1" applyBorder="1" applyAlignment="1" applyProtection="1">
      <alignment horizontal="center" vertical="center" wrapText="1"/>
      <protection/>
    </xf>
    <xf numFmtId="166" fontId="5" fillId="0" borderId="17" xfId="21" applyNumberFormat="1" applyFont="1" applyFill="1" applyBorder="1" applyAlignment="1" applyProtection="1">
      <alignment horizontal="center" vertical="center" wrapText="1"/>
      <protection/>
    </xf>
    <xf numFmtId="166" fontId="5" fillId="0" borderId="1" xfId="21" applyNumberFormat="1" applyFont="1" applyFill="1" applyBorder="1" applyAlignment="1" applyProtection="1">
      <alignment horizontal="center" vertical="center" wrapText="1"/>
      <protection/>
    </xf>
    <xf numFmtId="166" fontId="5" fillId="0" borderId="40" xfId="21" applyNumberFormat="1" applyFont="1" applyFill="1" applyBorder="1" applyAlignment="1" applyProtection="1">
      <alignment horizontal="center" vertical="center" wrapText="1"/>
      <protection/>
    </xf>
    <xf numFmtId="0" fontId="6" fillId="3" borderId="11" xfId="21" applyFont="1" applyFill="1" applyBorder="1" applyAlignment="1" applyProtection="1">
      <alignment vertical="center" wrapText="1"/>
      <protection/>
    </xf>
    <xf numFmtId="166" fontId="6" fillId="3" borderId="18" xfId="28" applyNumberFormat="1" applyFont="1" applyFill="1" applyBorder="1" applyProtection="1">
      <alignment/>
      <protection/>
    </xf>
    <xf numFmtId="166" fontId="6" fillId="3" borderId="16" xfId="28" applyNumberFormat="1" applyFont="1" applyFill="1" applyBorder="1" applyProtection="1">
      <alignment/>
      <protection/>
    </xf>
    <xf numFmtId="166" fontId="6" fillId="3" borderId="3" xfId="28" applyNumberFormat="1" applyFont="1" applyFill="1" applyBorder="1" applyProtection="1">
      <alignment/>
      <protection/>
    </xf>
    <xf numFmtId="0" fontId="6" fillId="0" borderId="0" xfId="28" applyNumberFormat="1" applyFont="1" applyFill="1" applyAlignment="1" applyProtection="1">
      <alignment horizontal="centerContinuous"/>
      <protection/>
    </xf>
    <xf numFmtId="167" fontId="5" fillId="0" borderId="0" xfId="28" applyNumberFormat="1" applyFont="1" applyFill="1" applyAlignment="1" applyProtection="1">
      <alignment vertical="center"/>
      <protection/>
    </xf>
    <xf numFmtId="0" fontId="5" fillId="0" borderId="4" xfId="21" applyNumberFormat="1" applyFont="1" applyBorder="1" applyAlignment="1" applyProtection="1">
      <alignment horizontal="center"/>
      <protection/>
    </xf>
    <xf numFmtId="0" fontId="5" fillId="0" borderId="13" xfId="21" applyNumberFormat="1" applyFont="1" applyBorder="1" applyAlignment="1" applyProtection="1">
      <alignment horizontal="center" wrapText="1"/>
      <protection/>
    </xf>
    <xf numFmtId="0" fontId="5" fillId="0" borderId="8" xfId="21" applyNumberFormat="1" applyFont="1" applyBorder="1" applyAlignment="1" applyProtection="1">
      <alignment horizontal="center" vertical="center" wrapText="1"/>
      <protection/>
    </xf>
    <xf numFmtId="0" fontId="5" fillId="0" borderId="57" xfId="24" applyNumberFormat="1" applyFont="1" applyBorder="1" applyAlignment="1" applyProtection="1">
      <alignment horizontal="center" vertical="center" wrapText="1"/>
      <protection/>
    </xf>
    <xf numFmtId="0" fontId="5" fillId="0" borderId="2" xfId="21" applyNumberFormat="1" applyFont="1" applyBorder="1" applyAlignment="1" applyProtection="1">
      <alignment horizontal="center" vertical="center" wrapText="1"/>
      <protection/>
    </xf>
    <xf numFmtId="166" fontId="5" fillId="3" borderId="37" xfId="28" applyNumberFormat="1" applyFont="1" applyFill="1" applyBorder="1" applyProtection="1">
      <alignment/>
      <protection/>
    </xf>
    <xf numFmtId="49" fontId="0" fillId="0" borderId="0" xfId="27" applyNumberFormat="1" applyProtection="1">
      <alignment/>
      <protection/>
    </xf>
    <xf numFmtId="49" fontId="0" fillId="0" borderId="0" xfId="27" applyNumberFormat="1" applyFont="1" applyProtection="1">
      <alignment/>
      <protection/>
    </xf>
    <xf numFmtId="166" fontId="5" fillId="3" borderId="41" xfId="21" applyNumberFormat="1" applyFont="1" applyFill="1" applyBorder="1" applyAlignment="1" applyProtection="1">
      <alignment vertical="center"/>
      <protection/>
    </xf>
    <xf numFmtId="167" fontId="5" fillId="3" borderId="42" xfId="21" applyNumberFormat="1" applyFont="1" applyFill="1" applyBorder="1" applyAlignment="1" applyProtection="1">
      <alignment vertical="center"/>
      <protection/>
    </xf>
    <xf numFmtId="166" fontId="5" fillId="3" borderId="7" xfId="21" applyNumberFormat="1" applyFont="1" applyFill="1" applyBorder="1" applyAlignment="1" applyProtection="1">
      <alignment vertical="center"/>
      <protection/>
    </xf>
    <xf numFmtId="167" fontId="5" fillId="3" borderId="58" xfId="21" applyNumberFormat="1" applyFont="1" applyFill="1" applyBorder="1" applyAlignment="1" applyProtection="1">
      <alignment vertical="center"/>
      <protection/>
    </xf>
    <xf numFmtId="0" fontId="6" fillId="0" borderId="11" xfId="21" applyFont="1" applyBorder="1" applyAlignment="1" applyProtection="1">
      <alignment vertical="center" wrapText="1"/>
      <protection/>
    </xf>
    <xf numFmtId="0" fontId="5" fillId="0" borderId="42" xfId="28" applyFont="1" applyBorder="1" applyAlignment="1" applyProtection="1">
      <alignment/>
      <protection/>
    </xf>
    <xf numFmtId="0" fontId="5" fillId="0" borderId="58" xfId="28" applyFont="1" applyBorder="1" applyAlignment="1" applyProtection="1">
      <alignment/>
      <protection/>
    </xf>
    <xf numFmtId="167" fontId="5" fillId="3" borderId="0" xfId="28" applyNumberFormat="1" applyFont="1" applyFill="1" applyAlignment="1" applyProtection="1">
      <alignment vertical="center"/>
      <protection/>
    </xf>
    <xf numFmtId="166" fontId="5" fillId="0" borderId="0" xfId="28" applyNumberFormat="1" applyFont="1" applyAlignment="1" applyProtection="1">
      <alignment vertical="center"/>
      <protection/>
    </xf>
    <xf numFmtId="0" fontId="5" fillId="0" borderId="2" xfId="28" applyFont="1" applyBorder="1" applyAlignment="1" applyProtection="1">
      <alignment horizontal="centerContinuous"/>
      <protection/>
    </xf>
    <xf numFmtId="0" fontId="6" fillId="0" borderId="0" xfId="28" applyFont="1" applyBorder="1" applyAlignment="1" applyProtection="1">
      <alignment horizontal="centerContinuous"/>
      <protection/>
    </xf>
    <xf numFmtId="0" fontId="5" fillId="0" borderId="0" xfId="28" applyFont="1" applyBorder="1" applyAlignment="1" applyProtection="1">
      <alignment horizontal="right"/>
      <protection/>
    </xf>
    <xf numFmtId="0" fontId="6" fillId="0" borderId="0" xfId="28" applyFont="1" applyAlignment="1" applyProtection="1">
      <alignment/>
      <protection/>
    </xf>
    <xf numFmtId="0" fontId="5" fillId="0" borderId="0" xfId="28" applyFont="1" applyAlignment="1" applyProtection="1">
      <alignment horizontal="right"/>
      <protection/>
    </xf>
    <xf numFmtId="0" fontId="6" fillId="2" borderId="11" xfId="28" applyFont="1" applyFill="1" applyBorder="1" applyAlignment="1" applyProtection="1">
      <alignment horizontal="left"/>
      <protection/>
    </xf>
    <xf numFmtId="0" fontId="5" fillId="0" borderId="4" xfId="24" applyFont="1" applyBorder="1" applyAlignment="1" applyProtection="1">
      <alignment horizontal="centerContinuous" vertical="center" wrapText="1"/>
      <protection/>
    </xf>
    <xf numFmtId="0" fontId="5" fillId="0" borderId="0" xfId="28" applyFont="1" applyAlignment="1" applyProtection="1">
      <alignment vertical="center"/>
      <protection/>
    </xf>
    <xf numFmtId="0" fontId="5" fillId="0" borderId="4" xfId="24" applyFont="1" applyBorder="1" applyAlignment="1" applyProtection="1">
      <alignment horizontal="centerContinuous" vertical="center"/>
      <protection/>
    </xf>
    <xf numFmtId="0" fontId="5" fillId="0" borderId="5" xfId="24" applyFont="1" applyBorder="1" applyAlignment="1" applyProtection="1">
      <alignment horizontal="centerContinuous" vertical="center" wrapText="1"/>
      <protection/>
    </xf>
    <xf numFmtId="0" fontId="5" fillId="0" borderId="6" xfId="24" applyFont="1" applyBorder="1" applyAlignment="1" applyProtection="1">
      <alignment horizontal="centerContinuous" wrapText="1"/>
      <protection/>
    </xf>
    <xf numFmtId="0" fontId="5" fillId="0" borderId="6" xfId="24" applyFont="1" applyBorder="1" applyAlignment="1" applyProtection="1">
      <alignment horizontal="centerContinuous"/>
      <protection/>
    </xf>
    <xf numFmtId="0" fontId="5" fillId="0" borderId="57" xfId="24" applyFont="1" applyBorder="1" applyAlignment="1" applyProtection="1">
      <alignment horizontal="center" vertical="center" wrapText="1"/>
      <protection/>
    </xf>
    <xf numFmtId="0" fontId="5" fillId="0" borderId="8" xfId="24" applyFont="1" applyBorder="1" applyAlignment="1" applyProtection="1">
      <alignment horizontal="center" vertical="center" wrapText="1"/>
      <protection/>
    </xf>
    <xf numFmtId="0" fontId="5" fillId="0" borderId="11" xfId="24" applyFont="1" applyBorder="1" applyAlignment="1" applyProtection="1">
      <alignment horizontal="center" vertical="center"/>
      <protection/>
    </xf>
    <xf numFmtId="0" fontId="5" fillId="0" borderId="11" xfId="24" applyFont="1" applyBorder="1" applyAlignment="1" applyProtection="1">
      <alignment horizontal="center" vertical="center" wrapText="1"/>
      <protection/>
    </xf>
    <xf numFmtId="0" fontId="5" fillId="0" borderId="17" xfId="24" applyFont="1" applyBorder="1" applyAlignment="1" applyProtection="1">
      <alignment horizontal="center" vertical="center" wrapText="1"/>
      <protection/>
    </xf>
    <xf numFmtId="0" fontId="5" fillId="0" borderId="2" xfId="24" applyFont="1" applyBorder="1" applyAlignment="1" applyProtection="1">
      <alignment horizontal="center" vertical="center" wrapText="1"/>
      <protection/>
    </xf>
    <xf numFmtId="0" fontId="5" fillId="0" borderId="33" xfId="24" applyFont="1" applyFill="1" applyBorder="1" applyAlignment="1" applyProtection="1">
      <alignment horizontal="center" vertical="center" wrapText="1"/>
      <protection/>
    </xf>
    <xf numFmtId="0" fontId="5" fillId="0" borderId="37" xfId="28" applyFont="1" applyBorder="1" applyProtection="1">
      <alignment/>
      <protection/>
    </xf>
    <xf numFmtId="0" fontId="6" fillId="0" borderId="11" xfId="26" applyFont="1" applyBorder="1" applyProtection="1">
      <alignment/>
      <protection/>
    </xf>
    <xf numFmtId="0" fontId="5" fillId="0" borderId="11" xfId="26" applyFont="1" applyBorder="1" applyAlignment="1" applyProtection="1">
      <alignment horizontal="centerContinuous" vertical="center"/>
      <protection/>
    </xf>
    <xf numFmtId="166" fontId="5" fillId="3" borderId="17" xfId="24" applyNumberFormat="1" applyFont="1" applyFill="1" applyBorder="1" applyAlignment="1" applyProtection="1">
      <alignment vertical="center" wrapText="1"/>
      <protection/>
    </xf>
    <xf numFmtId="167" fontId="5" fillId="3" borderId="2" xfId="24" applyNumberFormat="1" applyFont="1" applyFill="1" applyBorder="1" applyAlignment="1" applyProtection="1">
      <alignment vertical="center" wrapText="1"/>
      <protection/>
    </xf>
    <xf numFmtId="166" fontId="5" fillId="0" borderId="17" xfId="24" applyNumberFormat="1" applyFont="1" applyBorder="1" applyAlignment="1" applyProtection="1">
      <alignment vertical="center" wrapText="1"/>
      <protection locked="0"/>
    </xf>
    <xf numFmtId="0" fontId="6" fillId="0" borderId="5" xfId="26" applyFont="1" applyBorder="1" applyProtection="1">
      <alignment/>
      <protection/>
    </xf>
    <xf numFmtId="0" fontId="5" fillId="0" borderId="5" xfId="26" applyFont="1" applyBorder="1" applyAlignment="1" applyProtection="1">
      <alignment horizontal="centerContinuous" vertical="center"/>
      <protection/>
    </xf>
    <xf numFmtId="166" fontId="5" fillId="3" borderId="41" xfId="24" applyNumberFormat="1" applyFont="1" applyFill="1" applyBorder="1" applyAlignment="1" applyProtection="1">
      <alignment vertical="center" wrapText="1"/>
      <protection/>
    </xf>
    <xf numFmtId="167" fontId="5" fillId="3" borderId="42" xfId="24" applyNumberFormat="1" applyFont="1" applyFill="1" applyBorder="1" applyAlignment="1" applyProtection="1">
      <alignment vertical="center" wrapText="1"/>
      <protection/>
    </xf>
    <xf numFmtId="166" fontId="5" fillId="0" borderId="41" xfId="24" applyNumberFormat="1" applyFont="1" applyBorder="1" applyAlignment="1" applyProtection="1">
      <alignment vertical="center" wrapText="1"/>
      <protection locked="0"/>
    </xf>
    <xf numFmtId="0" fontId="5" fillId="0" borderId="20" xfId="26" applyFont="1" applyBorder="1" applyProtection="1">
      <alignment/>
      <protection/>
    </xf>
    <xf numFmtId="0" fontId="5" fillId="0" borderId="21" xfId="28" applyFont="1" applyBorder="1" applyProtection="1">
      <alignment/>
      <protection/>
    </xf>
    <xf numFmtId="0" fontId="5" fillId="0" borderId="27" xfId="26" applyFont="1" applyBorder="1" applyAlignment="1" applyProtection="1">
      <alignment horizontal="centerContinuous" vertical="center"/>
      <protection/>
    </xf>
    <xf numFmtId="166" fontId="5" fillId="3" borderId="23" xfId="24" applyNumberFormat="1" applyFont="1" applyFill="1" applyBorder="1" applyAlignment="1" applyProtection="1">
      <alignment vertical="center" wrapText="1"/>
      <protection/>
    </xf>
    <xf numFmtId="167" fontId="5" fillId="3" borderId="24" xfId="24" applyNumberFormat="1" applyFont="1" applyFill="1" applyBorder="1" applyAlignment="1" applyProtection="1">
      <alignment vertical="center" wrapText="1"/>
      <protection/>
    </xf>
    <xf numFmtId="166" fontId="5" fillId="0" borderId="23" xfId="24" applyNumberFormat="1" applyFont="1" applyBorder="1" applyAlignment="1" applyProtection="1">
      <alignment vertical="center" wrapText="1"/>
      <protection locked="0"/>
    </xf>
    <xf numFmtId="0" fontId="5" fillId="0" borderId="33" xfId="26" applyFont="1" applyBorder="1" applyProtection="1">
      <alignment/>
      <protection/>
    </xf>
    <xf numFmtId="0" fontId="5" fillId="0" borderId="28" xfId="28" applyFont="1" applyBorder="1" applyProtection="1">
      <alignment/>
      <protection/>
    </xf>
    <xf numFmtId="0" fontId="5" fillId="0" borderId="6" xfId="26" applyFont="1" applyBorder="1" applyAlignment="1" applyProtection="1">
      <alignment horizontal="centerContinuous" vertical="center"/>
      <protection/>
    </xf>
    <xf numFmtId="166" fontId="5" fillId="3" borderId="7" xfId="24" applyNumberFormat="1" applyFont="1" applyFill="1" applyBorder="1" applyAlignment="1" applyProtection="1">
      <alignment vertical="center" wrapText="1"/>
      <protection/>
    </xf>
    <xf numFmtId="167" fontId="5" fillId="3" borderId="58" xfId="24" applyNumberFormat="1" applyFont="1" applyFill="1" applyBorder="1" applyAlignment="1" applyProtection="1">
      <alignment vertical="center" wrapText="1"/>
      <protection/>
    </xf>
    <xf numFmtId="166" fontId="5" fillId="0" borderId="7" xfId="24" applyNumberFormat="1" applyFont="1" applyBorder="1" applyAlignment="1" applyProtection="1">
      <alignment vertical="center" wrapText="1"/>
      <protection locked="0"/>
    </xf>
    <xf numFmtId="0" fontId="5" fillId="0" borderId="27" xfId="26" applyFont="1" applyBorder="1" applyProtection="1">
      <alignment/>
      <protection/>
    </xf>
    <xf numFmtId="166" fontId="5" fillId="3" borderId="30" xfId="24" applyNumberFormat="1" applyFont="1" applyFill="1" applyBorder="1" applyAlignment="1" applyProtection="1">
      <alignment vertical="center" wrapText="1"/>
      <protection/>
    </xf>
    <xf numFmtId="167" fontId="5" fillId="3" borderId="31" xfId="24" applyNumberFormat="1" applyFont="1" applyFill="1" applyBorder="1" applyAlignment="1" applyProtection="1">
      <alignment vertical="center" wrapText="1"/>
      <protection/>
    </xf>
    <xf numFmtId="166" fontId="5" fillId="0" borderId="30" xfId="24" applyNumberFormat="1" applyFont="1" applyBorder="1" applyAlignment="1" applyProtection="1">
      <alignment vertical="center" wrapText="1"/>
      <protection locked="0"/>
    </xf>
    <xf numFmtId="0" fontId="5" fillId="0" borderId="54" xfId="26" applyFont="1" applyBorder="1" applyProtection="1">
      <alignment/>
      <protection/>
    </xf>
    <xf numFmtId="0" fontId="6" fillId="0" borderId="20" xfId="26" applyFont="1" applyBorder="1" applyProtection="1">
      <alignment/>
      <protection/>
    </xf>
    <xf numFmtId="0" fontId="6" fillId="0" borderId="11" xfId="26" applyFont="1" applyBorder="1" applyProtection="1">
      <alignment/>
      <protection/>
    </xf>
    <xf numFmtId="0" fontId="5" fillId="0" borderId="0" xfId="28" applyFont="1" applyProtection="1">
      <alignment/>
      <protection/>
    </xf>
    <xf numFmtId="0" fontId="1" fillId="0" borderId="0" xfId="28" applyProtection="1">
      <alignment/>
      <protection/>
    </xf>
    <xf numFmtId="0" fontId="5" fillId="0" borderId="0" xfId="28" applyFont="1" applyAlignment="1" applyProtection="1">
      <alignment horizontal="centerContinuous"/>
      <protection/>
    </xf>
    <xf numFmtId="0" fontId="6" fillId="0" borderId="0" xfId="28" applyFont="1" applyAlignment="1" applyProtection="1">
      <alignment horizontal="centerContinuous"/>
      <protection/>
    </xf>
    <xf numFmtId="0" fontId="5" fillId="0" borderId="0" xfId="28" applyFont="1" applyBorder="1" applyProtection="1">
      <alignment/>
      <protection/>
    </xf>
    <xf numFmtId="0" fontId="5" fillId="0" borderId="11" xfId="23" applyFont="1" applyBorder="1" applyAlignment="1" applyProtection="1">
      <alignment horizontal="center" vertical="center"/>
      <protection/>
    </xf>
    <xf numFmtId="0" fontId="5" fillId="0" borderId="11" xfId="23" applyFont="1" applyBorder="1" applyAlignment="1" applyProtection="1">
      <alignment horizontal="centerContinuous" vertical="center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0" fontId="5" fillId="0" borderId="11" xfId="23" applyFont="1" applyBorder="1" applyAlignment="1" applyProtection="1">
      <alignment horizontal="center" vertical="center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0" fontId="5" fillId="4" borderId="5" xfId="23" applyFont="1" applyFill="1" applyBorder="1" applyAlignment="1" applyProtection="1">
      <alignment vertical="center" wrapText="1"/>
      <protection/>
    </xf>
    <xf numFmtId="0" fontId="5" fillId="0" borderId="21" xfId="28" applyFont="1" applyBorder="1" applyProtection="1">
      <alignment/>
      <protection/>
    </xf>
    <xf numFmtId="0" fontId="5" fillId="4" borderId="5" xfId="23" applyFont="1" applyFill="1" applyBorder="1" applyAlignment="1" applyProtection="1">
      <alignment horizontal="centerContinuous" vertical="center"/>
      <protection/>
    </xf>
    <xf numFmtId="166" fontId="5" fillId="4" borderId="5" xfId="23" applyNumberFormat="1" applyFont="1" applyFill="1" applyBorder="1" applyAlignment="1" applyProtection="1">
      <alignment vertical="center"/>
      <protection locked="0"/>
    </xf>
    <xf numFmtId="0" fontId="5" fillId="4" borderId="27" xfId="23" applyFont="1" applyFill="1" applyBorder="1" applyAlignment="1" applyProtection="1">
      <alignment vertical="center" wrapText="1"/>
      <protection/>
    </xf>
    <xf numFmtId="0" fontId="5" fillId="0" borderId="28" xfId="28" applyFont="1" applyBorder="1" applyProtection="1">
      <alignment/>
      <protection/>
    </xf>
    <xf numFmtId="0" fontId="5" fillId="4" borderId="27" xfId="23" applyFont="1" applyFill="1" applyBorder="1" applyAlignment="1" applyProtection="1">
      <alignment horizontal="centerContinuous" vertical="center"/>
      <protection/>
    </xf>
    <xf numFmtId="166" fontId="5" fillId="4" borderId="27" xfId="23" applyNumberFormat="1" applyFont="1" applyFill="1" applyBorder="1" applyAlignment="1" applyProtection="1">
      <alignment vertical="center"/>
      <protection locked="0"/>
    </xf>
    <xf numFmtId="0" fontId="5" fillId="4" borderId="54" xfId="23" applyFont="1" applyFill="1" applyBorder="1" applyAlignment="1" applyProtection="1">
      <alignment vertical="center" wrapText="1"/>
      <protection/>
    </xf>
    <xf numFmtId="0" fontId="5" fillId="0" borderId="56" xfId="28" applyFont="1" applyBorder="1" applyProtection="1">
      <alignment/>
      <protection/>
    </xf>
    <xf numFmtId="0" fontId="5" fillId="4" borderId="54" xfId="23" applyFont="1" applyFill="1" applyBorder="1" applyAlignment="1" applyProtection="1">
      <alignment horizontal="centerContinuous" vertical="center"/>
      <protection/>
    </xf>
    <xf numFmtId="166" fontId="5" fillId="4" borderId="54" xfId="23" applyNumberFormat="1" applyFont="1" applyFill="1" applyBorder="1" applyAlignment="1" applyProtection="1">
      <alignment vertical="center"/>
      <protection locked="0"/>
    </xf>
    <xf numFmtId="0" fontId="9" fillId="0" borderId="11" xfId="23" applyFont="1" applyFill="1" applyBorder="1" applyAlignment="1" applyProtection="1">
      <alignment vertical="center"/>
      <protection/>
    </xf>
    <xf numFmtId="0" fontId="9" fillId="0" borderId="0" xfId="28" applyFont="1" applyFill="1" applyProtection="1">
      <alignment/>
      <protection/>
    </xf>
    <xf numFmtId="0" fontId="9" fillId="0" borderId="11" xfId="23" applyFont="1" applyFill="1" applyBorder="1" applyAlignment="1" applyProtection="1">
      <alignment horizontal="centerContinuous" vertical="center"/>
      <protection/>
    </xf>
    <xf numFmtId="166" fontId="9" fillId="3" borderId="11" xfId="23" applyNumberFormat="1" applyFont="1" applyFill="1" applyBorder="1" applyAlignment="1" applyProtection="1">
      <alignment vertical="center"/>
      <protection/>
    </xf>
    <xf numFmtId="0" fontId="5" fillId="0" borderId="5" xfId="23" applyFont="1" applyFill="1" applyBorder="1" applyAlignment="1" applyProtection="1">
      <alignment vertical="center"/>
      <protection/>
    </xf>
    <xf numFmtId="0" fontId="5" fillId="0" borderId="5" xfId="23" applyFont="1" applyBorder="1" applyAlignment="1" applyProtection="1">
      <alignment horizontal="centerContinuous" vertical="center"/>
      <protection/>
    </xf>
    <xf numFmtId="166" fontId="5" fillId="0" borderId="5" xfId="23" applyNumberFormat="1" applyFont="1" applyFill="1" applyBorder="1" applyAlignment="1" applyProtection="1">
      <alignment vertical="center"/>
      <protection locked="0"/>
    </xf>
    <xf numFmtId="0" fontId="5" fillId="0" borderId="54" xfId="23" applyFont="1" applyFill="1" applyBorder="1" applyAlignment="1" applyProtection="1">
      <alignment vertical="center"/>
      <protection/>
    </xf>
    <xf numFmtId="0" fontId="5" fillId="0" borderId="54" xfId="23" applyFont="1" applyFill="1" applyBorder="1" applyAlignment="1" applyProtection="1">
      <alignment horizontal="centerContinuous" vertical="center"/>
      <protection/>
    </xf>
    <xf numFmtId="166" fontId="5" fillId="0" borderId="54" xfId="23" applyNumberFormat="1" applyFont="1" applyFill="1" applyBorder="1" applyAlignment="1" applyProtection="1">
      <alignment vertical="center"/>
      <protection locked="0"/>
    </xf>
    <xf numFmtId="0" fontId="6" fillId="0" borderId="11" xfId="23" applyFont="1" applyFill="1" applyBorder="1" applyAlignment="1" applyProtection="1">
      <alignment vertical="center"/>
      <protection/>
    </xf>
    <xf numFmtId="0" fontId="6" fillId="0" borderId="0" xfId="28" applyFont="1" applyFill="1" applyProtection="1">
      <alignment/>
      <protection/>
    </xf>
    <xf numFmtId="0" fontId="6" fillId="0" borderId="11" xfId="23" applyFont="1" applyFill="1" applyBorder="1" applyAlignment="1" applyProtection="1">
      <alignment horizontal="centerContinuous" vertical="center"/>
      <protection/>
    </xf>
    <xf numFmtId="166" fontId="6" fillId="3" borderId="11" xfId="23" applyNumberFormat="1" applyFont="1" applyFill="1" applyBorder="1" applyAlignment="1" applyProtection="1">
      <alignment vertical="center"/>
      <protection/>
    </xf>
    <xf numFmtId="0" fontId="6" fillId="0" borderId="0" xfId="28" applyFont="1" applyProtection="1">
      <alignment/>
      <protection/>
    </xf>
    <xf numFmtId="0" fontId="5" fillId="0" borderId="0" xfId="29" applyFont="1" applyBorder="1" applyAlignment="1" applyProtection="1">
      <alignment/>
      <protection/>
    </xf>
    <xf numFmtId="0" fontId="6" fillId="0" borderId="0" xfId="29" applyFont="1" applyBorder="1" applyAlignment="1" applyProtection="1">
      <alignment/>
      <protection/>
    </xf>
    <xf numFmtId="0" fontId="10" fillId="0" borderId="0" xfId="28" applyFont="1" applyAlignment="1" applyProtection="1">
      <alignment horizontal="center"/>
      <protection/>
    </xf>
    <xf numFmtId="0" fontId="5" fillId="0" borderId="0" xfId="28" applyFont="1" applyAlignment="1" applyProtection="1">
      <alignment/>
      <protection/>
    </xf>
    <xf numFmtId="0" fontId="11" fillId="0" borderId="0" xfId="28" applyFont="1" applyAlignment="1" applyProtection="1">
      <alignment horizontal="centerContinuous"/>
      <protection/>
    </xf>
    <xf numFmtId="0" fontId="5" fillId="0" borderId="0" xfId="28" applyFont="1" applyBorder="1" applyAlignment="1" applyProtection="1">
      <alignment horizontal="centerContinuous"/>
      <protection/>
    </xf>
    <xf numFmtId="0" fontId="5" fillId="2" borderId="0" xfId="28" applyFont="1" applyFill="1" applyBorder="1" applyProtection="1">
      <alignment/>
      <protection/>
    </xf>
    <xf numFmtId="0" fontId="5" fillId="2" borderId="2" xfId="28" applyFont="1" applyFill="1" applyBorder="1" applyProtection="1">
      <alignment/>
      <protection/>
    </xf>
    <xf numFmtId="14" fontId="5" fillId="0" borderId="0" xfId="28" applyNumberFormat="1" applyFont="1" applyBorder="1" applyProtection="1">
      <alignment/>
      <protection/>
    </xf>
    <xf numFmtId="0" fontId="5" fillId="0" borderId="11" xfId="22" applyFont="1" applyBorder="1" applyAlignment="1" applyProtection="1">
      <alignment horizontal="center" vertical="center"/>
      <protection/>
    </xf>
    <xf numFmtId="0" fontId="5" fillId="0" borderId="11" xfId="22" applyFont="1" applyBorder="1" applyAlignment="1" applyProtection="1">
      <alignment horizontal="centerContinuous" vertical="center"/>
      <protection/>
    </xf>
    <xf numFmtId="0" fontId="5" fillId="0" borderId="11" xfId="22" applyFont="1" applyBorder="1" applyAlignment="1" applyProtection="1">
      <alignment horizontal="center" vertical="center" wrapText="1"/>
      <protection/>
    </xf>
    <xf numFmtId="0" fontId="5" fillId="0" borderId="11" xfId="22" applyFont="1" applyBorder="1" applyAlignment="1" applyProtection="1">
      <alignment horizontal="center" vertical="center"/>
      <protection/>
    </xf>
    <xf numFmtId="0" fontId="5" fillId="0" borderId="11" xfId="22" applyFont="1" applyBorder="1" applyAlignment="1" applyProtection="1">
      <alignment horizontal="center"/>
      <protection/>
    </xf>
    <xf numFmtId="0" fontId="5" fillId="0" borderId="11" xfId="22" applyFont="1" applyBorder="1" applyAlignment="1" applyProtection="1">
      <alignment horizontal="center" vertical="center" wrapText="1"/>
      <protection/>
    </xf>
    <xf numFmtId="0" fontId="5" fillId="0" borderId="33" xfId="22" applyFont="1" applyBorder="1" applyAlignment="1" applyProtection="1">
      <alignment horizontal="center"/>
      <protection/>
    </xf>
    <xf numFmtId="0" fontId="8" fillId="0" borderId="5" xfId="22" applyFont="1" applyBorder="1" applyAlignment="1" applyProtection="1">
      <alignment vertical="center" wrapText="1"/>
      <protection/>
    </xf>
    <xf numFmtId="0" fontId="8" fillId="0" borderId="5" xfId="22" applyFont="1" applyBorder="1" applyAlignment="1" applyProtection="1">
      <alignment horizontal="centerContinuous" vertical="center" wrapText="1"/>
      <protection/>
    </xf>
    <xf numFmtId="166" fontId="5" fillId="0" borderId="5" xfId="22" applyNumberFormat="1" applyFont="1" applyBorder="1" applyAlignment="1" applyProtection="1">
      <alignment/>
      <protection locked="0"/>
    </xf>
    <xf numFmtId="167" fontId="5" fillId="3" borderId="5" xfId="22" applyNumberFormat="1" applyFont="1" applyFill="1" applyBorder="1" applyAlignment="1" applyProtection="1">
      <alignment/>
      <protection/>
    </xf>
    <xf numFmtId="0" fontId="5" fillId="0" borderId="19" xfId="28" applyFont="1" applyBorder="1" applyProtection="1">
      <alignment/>
      <protection/>
    </xf>
    <xf numFmtId="0" fontId="8" fillId="0" borderId="27" xfId="22" applyFont="1" applyBorder="1" applyAlignment="1" applyProtection="1">
      <alignment vertical="center" wrapText="1"/>
      <protection/>
    </xf>
    <xf numFmtId="0" fontId="8" fillId="0" borderId="27" xfId="22" applyFont="1" applyBorder="1" applyAlignment="1" applyProtection="1">
      <alignment horizontal="centerContinuous" vertical="center" wrapText="1"/>
      <protection/>
    </xf>
    <xf numFmtId="166" fontId="5" fillId="0" borderId="27" xfId="22" applyNumberFormat="1" applyFont="1" applyBorder="1" applyAlignment="1" applyProtection="1">
      <alignment/>
      <protection locked="0"/>
    </xf>
    <xf numFmtId="167" fontId="5" fillId="3" borderId="27" xfId="22" applyNumberFormat="1" applyFont="1" applyFill="1" applyBorder="1" applyAlignment="1" applyProtection="1">
      <alignment/>
      <protection/>
    </xf>
    <xf numFmtId="0" fontId="5" fillId="0" borderId="6" xfId="22" applyFont="1" applyBorder="1" applyAlignment="1" applyProtection="1">
      <alignment horizontal="centerContinuous"/>
      <protection/>
    </xf>
    <xf numFmtId="0" fontId="8" fillId="0" borderId="54" xfId="22" applyFont="1" applyBorder="1" applyAlignment="1" applyProtection="1">
      <alignment vertical="center" wrapText="1"/>
      <protection/>
    </xf>
    <xf numFmtId="0" fontId="8" fillId="0" borderId="54" xfId="22" applyFont="1" applyBorder="1" applyAlignment="1" applyProtection="1">
      <alignment horizontal="centerContinuous" vertical="center" wrapText="1"/>
      <protection/>
    </xf>
    <xf numFmtId="166" fontId="5" fillId="0" borderId="54" xfId="22" applyNumberFormat="1" applyFont="1" applyBorder="1" applyAlignment="1" applyProtection="1">
      <alignment/>
      <protection locked="0"/>
    </xf>
    <xf numFmtId="167" fontId="5" fillId="3" borderId="54" xfId="22" applyNumberFormat="1" applyFont="1" applyFill="1" applyBorder="1" applyAlignment="1" applyProtection="1">
      <alignment/>
      <protection/>
    </xf>
    <xf numFmtId="0" fontId="5" fillId="0" borderId="6" xfId="22" applyFont="1" applyBorder="1" applyAlignment="1" applyProtection="1">
      <alignment/>
      <protection/>
    </xf>
    <xf numFmtId="0" fontId="5" fillId="0" borderId="33" xfId="22" applyFont="1" applyBorder="1" applyAlignment="1" applyProtection="1">
      <alignment horizontal="center" vertical="top"/>
      <protection/>
    </xf>
    <xf numFmtId="0" fontId="5" fillId="0" borderId="4" xfId="22" applyFont="1" applyBorder="1" applyAlignment="1" applyProtection="1">
      <alignment vertical="top"/>
      <protection/>
    </xf>
    <xf numFmtId="0" fontId="5" fillId="0" borderId="33" xfId="28" applyFont="1" applyBorder="1" applyProtection="1">
      <alignment/>
      <protection/>
    </xf>
    <xf numFmtId="0" fontId="5" fillId="0" borderId="33" xfId="22" applyFont="1" applyBorder="1" applyAlignment="1" applyProtection="1">
      <alignment horizontal="centerContinuous" vertical="top" wrapText="1"/>
      <protection/>
    </xf>
    <xf numFmtId="0" fontId="5" fillId="0" borderId="6" xfId="22" applyFont="1" applyBorder="1" applyAlignment="1" applyProtection="1">
      <alignment vertical="top" wrapText="1"/>
      <protection/>
    </xf>
    <xf numFmtId="0" fontId="5" fillId="0" borderId="6" xfId="22" applyFont="1" applyBorder="1" applyAlignment="1" applyProtection="1">
      <alignment wrapText="1"/>
      <protection/>
    </xf>
    <xf numFmtId="0" fontId="5" fillId="0" borderId="4" xfId="22" applyFont="1" applyBorder="1" applyAlignment="1" applyProtection="1">
      <alignment/>
      <protection/>
    </xf>
    <xf numFmtId="0" fontId="5" fillId="0" borderId="33" xfId="22" applyFont="1" applyBorder="1" applyAlignment="1" applyProtection="1">
      <alignment horizontal="center" vertical="center" wrapText="1"/>
      <protection/>
    </xf>
    <xf numFmtId="0" fontId="8" fillId="0" borderId="20" xfId="22" applyFont="1" applyBorder="1" applyAlignment="1" applyProtection="1">
      <alignment vertical="center" wrapText="1"/>
      <protection/>
    </xf>
    <xf numFmtId="0" fontId="8" fillId="0" borderId="20" xfId="22" applyFont="1" applyBorder="1" applyAlignment="1" applyProtection="1">
      <alignment horizontal="centerContinuous" vertical="center" wrapText="1"/>
      <protection/>
    </xf>
    <xf numFmtId="166" fontId="5" fillId="0" borderId="33" xfId="22" applyNumberFormat="1" applyFont="1" applyBorder="1" applyAlignment="1" applyProtection="1">
      <alignment/>
      <protection locked="0"/>
    </xf>
    <xf numFmtId="167" fontId="5" fillId="3" borderId="33" xfId="22" applyNumberFormat="1" applyFont="1" applyFill="1" applyBorder="1" applyAlignment="1" applyProtection="1">
      <alignment/>
      <protection/>
    </xf>
    <xf numFmtId="0" fontId="5" fillId="0" borderId="1" xfId="22" applyFont="1" applyBorder="1" applyProtection="1">
      <alignment/>
      <protection/>
    </xf>
    <xf numFmtId="0" fontId="8" fillId="0" borderId="2" xfId="22" applyFont="1" applyBorder="1" applyAlignment="1" applyProtection="1">
      <alignment vertical="center" wrapText="1"/>
      <protection/>
    </xf>
    <xf numFmtId="0" fontId="8" fillId="0" borderId="11" xfId="22" applyFont="1" applyBorder="1" applyAlignment="1" applyProtection="1">
      <alignment horizontal="centerContinuous" vertical="center" wrapText="1"/>
      <protection/>
    </xf>
    <xf numFmtId="166" fontId="5" fillId="0" borderId="11" xfId="22" applyNumberFormat="1" applyFont="1" applyBorder="1" applyAlignment="1" applyProtection="1">
      <alignment/>
      <protection locked="0"/>
    </xf>
    <xf numFmtId="167" fontId="5" fillId="3" borderId="11" xfId="22" applyNumberFormat="1" applyFont="1" applyFill="1" applyBorder="1" applyAlignment="1" applyProtection="1">
      <alignment/>
      <protection/>
    </xf>
    <xf numFmtId="0" fontId="5" fillId="0" borderId="19" xfId="22" applyNumberFormat="1" applyFont="1" applyBorder="1" applyAlignment="1" applyProtection="1">
      <alignment/>
      <protection/>
    </xf>
    <xf numFmtId="0" fontId="1" fillId="0" borderId="36" xfId="29" applyBorder="1" applyAlignment="1" applyProtection="1">
      <alignment/>
      <protection/>
    </xf>
    <xf numFmtId="0" fontId="5" fillId="0" borderId="1" xfId="22" applyFont="1" applyBorder="1" applyAlignment="1" applyProtection="1">
      <alignment/>
      <protection/>
    </xf>
    <xf numFmtId="0" fontId="8" fillId="0" borderId="2" xfId="22" applyFont="1" applyBorder="1" applyAlignment="1" applyProtection="1">
      <alignment vertical="center"/>
      <protection/>
    </xf>
    <xf numFmtId="0" fontId="5" fillId="0" borderId="0" xfId="28" applyFont="1" applyBorder="1" applyAlignment="1" applyProtection="1">
      <alignment/>
      <protection/>
    </xf>
    <xf numFmtId="0" fontId="6" fillId="0" borderId="1" xfId="22" applyFont="1" applyFill="1" applyBorder="1" applyAlignment="1" applyProtection="1">
      <alignment/>
      <protection/>
    </xf>
    <xf numFmtId="0" fontId="6" fillId="0" borderId="0" xfId="28" applyFont="1" applyFill="1" applyBorder="1" applyAlignment="1" applyProtection="1">
      <alignment/>
      <protection/>
    </xf>
    <xf numFmtId="0" fontId="6" fillId="0" borderId="2" xfId="22" applyFont="1" applyFill="1" applyBorder="1" applyAlignment="1" applyProtection="1">
      <alignment vertical="center"/>
      <protection/>
    </xf>
    <xf numFmtId="0" fontId="12" fillId="0" borderId="11" xfId="22" applyFont="1" applyBorder="1" applyAlignment="1" applyProtection="1">
      <alignment horizontal="centerContinuous" vertical="center" wrapText="1"/>
      <protection/>
    </xf>
    <xf numFmtId="166" fontId="6" fillId="3" borderId="11" xfId="22" applyNumberFormat="1" applyFont="1" applyFill="1" applyBorder="1" applyAlignment="1" applyProtection="1">
      <alignment/>
      <protection/>
    </xf>
    <xf numFmtId="167" fontId="6" fillId="3" borderId="11" xfId="22" applyNumberFormat="1" applyFont="1" applyFill="1" applyBorder="1" applyAlignment="1" applyProtection="1">
      <alignment/>
      <protection/>
    </xf>
    <xf numFmtId="0" fontId="5" fillId="0" borderId="1" xfId="22" applyFont="1" applyFill="1" applyBorder="1" applyAlignment="1" applyProtection="1">
      <alignment/>
      <protection/>
    </xf>
    <xf numFmtId="0" fontId="5" fillId="0" borderId="0" xfId="28" applyFont="1" applyFill="1" applyBorder="1" applyAlignment="1" applyProtection="1">
      <alignment/>
      <protection/>
    </xf>
    <xf numFmtId="0" fontId="8" fillId="0" borderId="2" xfId="22" applyFont="1" applyFill="1" applyBorder="1" applyAlignment="1" applyProtection="1">
      <alignment vertical="center"/>
      <protection/>
    </xf>
    <xf numFmtId="166" fontId="5" fillId="0" borderId="11" xfId="22" applyNumberFormat="1" applyFont="1" applyFill="1" applyBorder="1" applyAlignment="1" applyProtection="1">
      <alignment/>
      <protection locked="0"/>
    </xf>
    <xf numFmtId="167" fontId="5" fillId="3" borderId="11" xfId="22" applyNumberFormat="1" applyFont="1" applyFill="1" applyBorder="1" applyAlignment="1" applyProtection="1">
      <alignment/>
      <protection/>
    </xf>
    <xf numFmtId="0" fontId="6" fillId="0" borderId="0" xfId="28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28" applyFont="1" applyFill="1" applyProtection="1">
      <alignment/>
      <protection/>
    </xf>
    <xf numFmtId="0" fontId="5" fillId="0" borderId="59" xfId="28" applyFont="1" applyBorder="1" applyAlignment="1" applyProtection="1">
      <alignment vertical="top" wrapText="1"/>
      <protection/>
    </xf>
    <xf numFmtId="0" fontId="5" fillId="0" borderId="15" xfId="28" applyFont="1" applyBorder="1" applyAlignment="1" applyProtection="1">
      <alignment vertical="top" wrapText="1"/>
      <protection/>
    </xf>
    <xf numFmtId="0" fontId="5" fillId="0" borderId="13" xfId="28" applyFont="1" applyBorder="1" applyAlignment="1" applyProtection="1">
      <alignment vertical="top" wrapText="1"/>
      <protection/>
    </xf>
    <xf numFmtId="0" fontId="5" fillId="0" borderId="19" xfId="28" applyFont="1" applyBorder="1" applyAlignment="1" applyProtection="1">
      <alignment vertical="top" wrapText="1"/>
      <protection/>
    </xf>
    <xf numFmtId="0" fontId="5" fillId="0" borderId="0" xfId="28" applyFont="1" applyBorder="1" applyAlignment="1" applyProtection="1">
      <alignment vertical="top" wrapText="1"/>
      <protection/>
    </xf>
    <xf numFmtId="0" fontId="5" fillId="0" borderId="36" xfId="28" applyFont="1" applyBorder="1" applyAlignment="1" applyProtection="1">
      <alignment vertical="top" wrapText="1"/>
      <protection/>
    </xf>
    <xf numFmtId="0" fontId="5" fillId="0" borderId="60" xfId="28" applyFont="1" applyBorder="1" applyAlignment="1" applyProtection="1">
      <alignment vertical="top" wrapText="1"/>
      <protection/>
    </xf>
    <xf numFmtId="0" fontId="5" fillId="0" borderId="61" xfId="28" applyFont="1" applyBorder="1" applyAlignment="1" applyProtection="1">
      <alignment vertical="top" wrapText="1"/>
      <protection/>
    </xf>
    <xf numFmtId="0" fontId="5" fillId="0" borderId="8" xfId="28" applyFont="1" applyBorder="1" applyAlignment="1" applyProtection="1">
      <alignment vertical="top" wrapText="1"/>
      <protection/>
    </xf>
    <xf numFmtId="0" fontId="5" fillId="0" borderId="59" xfId="29" applyFont="1" applyBorder="1" applyAlignment="1" applyProtection="1">
      <alignment vertical="top" wrapText="1"/>
      <protection/>
    </xf>
    <xf numFmtId="0" fontId="1" fillId="0" borderId="15" xfId="29" applyBorder="1" applyAlignment="1" applyProtection="1">
      <alignment vertical="top" wrapText="1"/>
      <protection/>
    </xf>
    <xf numFmtId="0" fontId="1" fillId="0" borderId="13" xfId="29" applyBorder="1" applyAlignment="1" applyProtection="1">
      <alignment vertical="top" wrapText="1"/>
      <protection/>
    </xf>
    <xf numFmtId="0" fontId="1" fillId="0" borderId="19" xfId="29" applyBorder="1" applyAlignment="1" applyProtection="1">
      <alignment vertical="top" wrapText="1"/>
      <protection/>
    </xf>
    <xf numFmtId="0" fontId="1" fillId="0" borderId="0" xfId="29" applyAlignment="1" applyProtection="1">
      <alignment vertical="top" wrapText="1"/>
      <protection/>
    </xf>
    <xf numFmtId="0" fontId="1" fillId="0" borderId="36" xfId="29" applyBorder="1" applyAlignment="1" applyProtection="1">
      <alignment vertical="top" wrapText="1"/>
      <protection/>
    </xf>
    <xf numFmtId="0" fontId="1" fillId="0" borderId="60" xfId="29" applyBorder="1" applyAlignment="1" applyProtection="1">
      <alignment vertical="top" wrapText="1"/>
      <protection/>
    </xf>
    <xf numFmtId="0" fontId="1" fillId="0" borderId="61" xfId="29" applyBorder="1" applyAlignment="1" applyProtection="1">
      <alignment vertical="top" wrapText="1"/>
      <protection/>
    </xf>
    <xf numFmtId="0" fontId="1" fillId="0" borderId="8" xfId="29" applyBorder="1" applyAlignment="1" applyProtection="1">
      <alignment vertical="top" wrapText="1"/>
      <protection/>
    </xf>
    <xf numFmtId="0" fontId="5" fillId="0" borderId="4" xfId="21" applyFont="1" applyBorder="1" applyAlignment="1" applyProtection="1">
      <alignment horizontal="center" vertical="center" wrapText="1"/>
      <protection/>
    </xf>
    <xf numFmtId="0" fontId="1" fillId="0" borderId="6" xfId="29" applyBorder="1" applyAlignment="1" applyProtection="1">
      <alignment horizontal="center" vertical="center" wrapText="1"/>
      <protection/>
    </xf>
    <xf numFmtId="0" fontId="5" fillId="0" borderId="4" xfId="21" applyNumberFormat="1" applyFont="1" applyBorder="1" applyAlignment="1" applyProtection="1">
      <alignment horizontal="center" vertical="center" wrapText="1"/>
      <protection/>
    </xf>
    <xf numFmtId="0" fontId="5" fillId="0" borderId="6" xfId="21" applyNumberFormat="1" applyFont="1" applyBorder="1" applyAlignment="1" applyProtection="1">
      <alignment horizontal="center" vertical="center" wrapText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jetokvstatoch" xfId="21"/>
    <cellStyle name="Normal_Priloha1" xfId="22"/>
    <cellStyle name="Normal_Priloha2" xfId="23"/>
    <cellStyle name="Normal_Priloha5" xfId="24"/>
    <cellStyle name="Normal_Priloha8" xfId="25"/>
    <cellStyle name="Normal_Sektory" xfId="26"/>
    <cellStyle name="Normal_Staty" xfId="27"/>
    <cellStyle name="Normal_VZ_DOF03_10" xfId="28"/>
    <cellStyle name="Normal_VZ_DOF03_11" xfId="29"/>
    <cellStyle name="Normal_VZ_M4_33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VCOV~1\LOCALS~1\Temp\STATUS\C12572100033FFD0\C12572100033FFD0C12571AB00325732\VZ_DOF03_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lozenie"/>
      <sheetName val="Hospod"/>
      <sheetName val="Odvetvia"/>
      <sheetName val="Staty"/>
      <sheetName val="Meny"/>
      <sheetName val="Emitenti"/>
      <sheetName val="Splatnost"/>
      <sheetName val="UrokCit"/>
    </sheetNames>
    <sheetDataSet>
      <sheetData sheetId="0">
        <row r="50">
          <cell r="I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="90" zoomScaleNormal="90" workbookViewId="0" topLeftCell="D8">
      <selection activeCell="D14" sqref="D14"/>
    </sheetView>
  </sheetViews>
  <sheetFormatPr defaultColWidth="9.140625" defaultRowHeight="12.75"/>
  <cols>
    <col min="1" max="2" width="9.140625" style="289" hidden="1" customWidth="1"/>
    <col min="3" max="3" width="34.7109375" style="289" hidden="1" customWidth="1"/>
    <col min="4" max="4" width="23.57421875" style="289" customWidth="1"/>
    <col min="5" max="5" width="18.28125" style="289" hidden="1" customWidth="1"/>
    <col min="6" max="6" width="9.140625" style="289" hidden="1" customWidth="1"/>
    <col min="7" max="7" width="59.7109375" style="289" customWidth="1"/>
    <col min="8" max="8" width="4.7109375" style="289" customWidth="1"/>
    <col min="9" max="9" width="14.140625" style="289" customWidth="1"/>
    <col min="10" max="10" width="16.7109375" style="289" customWidth="1"/>
    <col min="11" max="16384" width="9.140625" style="289" customWidth="1"/>
  </cols>
  <sheetData>
    <row r="1" spans="1:10" ht="12.75" hidden="1">
      <c r="A1" s="289" t="s">
        <v>0</v>
      </c>
      <c r="B1" s="289" t="s">
        <v>1</v>
      </c>
      <c r="C1" s="289" t="s">
        <v>2</v>
      </c>
      <c r="D1" s="289" t="s">
        <v>5</v>
      </c>
      <c r="E1" s="289" t="s">
        <v>3</v>
      </c>
      <c r="F1" s="289" t="s">
        <v>6</v>
      </c>
      <c r="G1" s="289" t="s">
        <v>5</v>
      </c>
      <c r="H1" s="289" t="s">
        <v>4</v>
      </c>
      <c r="I1" s="289" t="s">
        <v>7</v>
      </c>
      <c r="J1" s="289" t="s">
        <v>7</v>
      </c>
    </row>
    <row r="2" ht="12.75" hidden="1">
      <c r="A2" s="289" t="s">
        <v>9</v>
      </c>
    </row>
    <row r="3" spans="1:2" ht="12.75" hidden="1">
      <c r="A3" s="289" t="s">
        <v>10</v>
      </c>
      <c r="B3" s="289">
        <v>1</v>
      </c>
    </row>
    <row r="4" spans="1:2" ht="12.75" hidden="1">
      <c r="A4" s="289" t="s">
        <v>11</v>
      </c>
      <c r="B4" s="289" t="s">
        <v>12</v>
      </c>
    </row>
    <row r="5" spans="1:2" ht="12.75" hidden="1">
      <c r="A5" s="289" t="s">
        <v>13</v>
      </c>
      <c r="B5" s="289" t="s">
        <v>661</v>
      </c>
    </row>
    <row r="6" spans="1:2" ht="12.75" hidden="1">
      <c r="A6" s="289" t="s">
        <v>15</v>
      </c>
      <c r="B6" s="289" t="s">
        <v>662</v>
      </c>
    </row>
    <row r="7" spans="1:2" ht="12.75" hidden="1">
      <c r="A7" s="289" t="s">
        <v>17</v>
      </c>
      <c r="B7" s="289" t="s">
        <v>18</v>
      </c>
    </row>
    <row r="8" spans="1:10" ht="12.75">
      <c r="A8" s="289" t="s">
        <v>19</v>
      </c>
      <c r="G8" s="291"/>
      <c r="H8" s="291"/>
      <c r="I8" s="175"/>
      <c r="J8" s="147" t="s">
        <v>20</v>
      </c>
    </row>
    <row r="9" spans="1:10" ht="15.75">
      <c r="A9" s="289" t="s">
        <v>19</v>
      </c>
      <c r="G9" s="328" t="s">
        <v>663</v>
      </c>
      <c r="H9" s="329"/>
      <c r="I9" s="329"/>
      <c r="J9" s="242"/>
    </row>
    <row r="10" spans="1:10" ht="18.75">
      <c r="A10" s="289" t="s">
        <v>19</v>
      </c>
      <c r="D10" s="330" t="s">
        <v>664</v>
      </c>
      <c r="E10" s="291"/>
      <c r="F10" s="291"/>
      <c r="G10" s="291"/>
      <c r="H10" s="291"/>
      <c r="I10" s="291"/>
      <c r="J10" s="331"/>
    </row>
    <row r="11" spans="1:10" ht="27.75" customHeight="1">
      <c r="A11" s="289" t="s">
        <v>19</v>
      </c>
      <c r="B11" s="329"/>
      <c r="C11" s="329"/>
      <c r="D11" s="292" t="s">
        <v>662</v>
      </c>
      <c r="E11" s="291"/>
      <c r="F11" s="291"/>
      <c r="G11" s="291"/>
      <c r="H11" s="291"/>
      <c r="I11" s="291"/>
      <c r="J11" s="291"/>
    </row>
    <row r="12" ht="12.75">
      <c r="A12" s="289" t="s">
        <v>19</v>
      </c>
    </row>
    <row r="13" spans="1:10" ht="12.75">
      <c r="A13" s="289" t="s">
        <v>19</v>
      </c>
      <c r="D13" s="289" t="s">
        <v>284</v>
      </c>
      <c r="E13" s="293"/>
      <c r="F13" s="293"/>
      <c r="J13" s="155" t="s">
        <v>616</v>
      </c>
    </row>
    <row r="14" spans="1:10" ht="12.75">
      <c r="A14" s="289" t="s">
        <v>19</v>
      </c>
      <c r="D14" s="150"/>
      <c r="E14" s="332"/>
      <c r="F14" s="332"/>
      <c r="G14" s="333"/>
      <c r="J14" s="154"/>
    </row>
    <row r="15" spans="1:10" s="293" customFormat="1" ht="12.75">
      <c r="A15" s="289" t="s">
        <v>19</v>
      </c>
      <c r="D15" s="289"/>
      <c r="G15" s="289"/>
      <c r="H15" s="289"/>
      <c r="J15" s="155" t="s">
        <v>617</v>
      </c>
    </row>
    <row r="16" spans="1:10" ht="12.75">
      <c r="A16" s="289" t="s">
        <v>19</v>
      </c>
      <c r="D16" s="293"/>
      <c r="G16" s="293"/>
      <c r="H16" s="293"/>
      <c r="I16" s="242"/>
      <c r="J16" s="156"/>
    </row>
    <row r="17" ht="12.75">
      <c r="A17" s="289" t="s">
        <v>19</v>
      </c>
    </row>
    <row r="18" spans="1:10" ht="30" customHeight="1" hidden="1">
      <c r="A18" s="289" t="s">
        <v>2</v>
      </c>
      <c r="I18" s="244" t="s">
        <v>618</v>
      </c>
      <c r="J18" s="334" t="s">
        <v>665</v>
      </c>
    </row>
    <row r="19" spans="1:10" ht="38.25" customHeight="1">
      <c r="A19" s="289" t="s">
        <v>5</v>
      </c>
      <c r="D19" s="335" t="s">
        <v>666</v>
      </c>
      <c r="E19" s="31"/>
      <c r="F19" s="31"/>
      <c r="G19" s="335" t="s">
        <v>667</v>
      </c>
      <c r="H19" s="336" t="s">
        <v>46</v>
      </c>
      <c r="I19" s="337" t="s">
        <v>619</v>
      </c>
      <c r="J19" s="337" t="s">
        <v>668</v>
      </c>
    </row>
    <row r="20" spans="1:10" ht="12.75">
      <c r="A20" s="289" t="s">
        <v>4</v>
      </c>
      <c r="D20" s="338" t="s">
        <v>62</v>
      </c>
      <c r="G20" s="338" t="s">
        <v>63</v>
      </c>
      <c r="H20" s="339" t="s">
        <v>669</v>
      </c>
      <c r="I20" s="340">
        <v>1</v>
      </c>
      <c r="J20" s="340">
        <v>2</v>
      </c>
    </row>
    <row r="21" spans="1:10" ht="12.75" hidden="1">
      <c r="A21" s="289" t="s">
        <v>3</v>
      </c>
      <c r="I21" s="289" t="s">
        <v>670</v>
      </c>
      <c r="J21" s="289" t="s">
        <v>671</v>
      </c>
    </row>
    <row r="22" spans="1:10" ht="51">
      <c r="A22" s="289" t="s">
        <v>7</v>
      </c>
      <c r="C22" s="289" t="s">
        <v>672</v>
      </c>
      <c r="D22" s="341" t="s">
        <v>49</v>
      </c>
      <c r="E22" s="289" t="s">
        <v>673</v>
      </c>
      <c r="G22" s="342" t="s">
        <v>674</v>
      </c>
      <c r="H22" s="343" t="s">
        <v>508</v>
      </c>
      <c r="I22" s="344"/>
      <c r="J22" s="345">
        <f>IF(Zlozenie!I50&lt;&gt;0,(Zlozenie!I22*100)/Zlozenie!I50,0)</f>
        <v>0</v>
      </c>
    </row>
    <row r="23" spans="1:10" ht="25.5">
      <c r="A23" s="289" t="s">
        <v>7</v>
      </c>
      <c r="C23" s="289" t="s">
        <v>675</v>
      </c>
      <c r="D23" s="346"/>
      <c r="E23" s="289" t="s">
        <v>676</v>
      </c>
      <c r="G23" s="347" t="s">
        <v>677</v>
      </c>
      <c r="H23" s="348" t="s">
        <v>511</v>
      </c>
      <c r="I23" s="349"/>
      <c r="J23" s="350">
        <f>IF(Zlozenie!I50&lt;&gt;0,(Zlozenie!I23*100)/Zlozenie!I50,0)</f>
        <v>0</v>
      </c>
    </row>
    <row r="24" spans="1:10" ht="25.5">
      <c r="A24" s="289" t="s">
        <v>7</v>
      </c>
      <c r="C24" s="289" t="s">
        <v>678</v>
      </c>
      <c r="D24" s="351"/>
      <c r="E24" s="289" t="s">
        <v>679</v>
      </c>
      <c r="G24" s="352" t="s">
        <v>680</v>
      </c>
      <c r="H24" s="353" t="s">
        <v>681</v>
      </c>
      <c r="I24" s="354"/>
      <c r="J24" s="355">
        <f>IF(Zlozenie!I50&lt;&gt;0,(Zlozenie!I24*100)/Zlozenie!I50,0)</f>
        <v>0</v>
      </c>
    </row>
    <row r="25" spans="1:10" ht="51">
      <c r="A25" s="289" t="s">
        <v>7</v>
      </c>
      <c r="C25" s="289" t="s">
        <v>682</v>
      </c>
      <c r="D25" s="341" t="s">
        <v>50</v>
      </c>
      <c r="E25" s="289" t="s">
        <v>683</v>
      </c>
      <c r="G25" s="342" t="s">
        <v>674</v>
      </c>
      <c r="H25" s="343" t="s">
        <v>544</v>
      </c>
      <c r="I25" s="344">
        <v>207388</v>
      </c>
      <c r="J25" s="345">
        <f>IF(Zlozenie!I50&lt;&gt;0,(Zlozenie!I25*100)/Zlozenie!I50,0)</f>
        <v>49.726059257518685</v>
      </c>
    </row>
    <row r="26" spans="1:10" ht="25.5">
      <c r="A26" s="289" t="s">
        <v>7</v>
      </c>
      <c r="C26" s="289" t="s">
        <v>684</v>
      </c>
      <c r="D26" s="346"/>
      <c r="E26" s="289" t="s">
        <v>685</v>
      </c>
      <c r="G26" s="347" t="s">
        <v>677</v>
      </c>
      <c r="H26" s="348" t="s">
        <v>547</v>
      </c>
      <c r="I26" s="349"/>
      <c r="J26" s="350">
        <f>IF(Zlozenie!I50&lt;&gt;0,(Zlozenie!I26*100)/Zlozenie!I50,0)</f>
        <v>0</v>
      </c>
    </row>
    <row r="27" spans="1:10" ht="25.5">
      <c r="A27" s="289" t="s">
        <v>7</v>
      </c>
      <c r="C27" s="289" t="s">
        <v>686</v>
      </c>
      <c r="D27" s="356"/>
      <c r="E27" s="289" t="s">
        <v>687</v>
      </c>
      <c r="G27" s="352" t="s">
        <v>688</v>
      </c>
      <c r="H27" s="353" t="s">
        <v>689</v>
      </c>
      <c r="I27" s="354"/>
      <c r="J27" s="355">
        <f>IF(Zlozenie!I50&lt;&gt;0,(Zlozenie!I27*100)/Zlozenie!I50,0)</f>
        <v>0</v>
      </c>
    </row>
    <row r="28" spans="1:10" ht="12.75">
      <c r="A28" s="289" t="s">
        <v>7</v>
      </c>
      <c r="C28" s="289" t="s">
        <v>690</v>
      </c>
      <c r="D28" s="341" t="s">
        <v>691</v>
      </c>
      <c r="E28" s="289" t="s">
        <v>692</v>
      </c>
      <c r="G28" s="342" t="s">
        <v>693</v>
      </c>
      <c r="H28" s="343" t="s">
        <v>552</v>
      </c>
      <c r="I28" s="344"/>
      <c r="J28" s="345">
        <f>IF(Zlozenie!I50&lt;&gt;0,(Zlozenie!I28*100)/Zlozenie!I50,0)</f>
        <v>0</v>
      </c>
    </row>
    <row r="29" spans="1:10" ht="12.75">
      <c r="A29" s="289" t="s">
        <v>7</v>
      </c>
      <c r="C29" s="289" t="s">
        <v>694</v>
      </c>
      <c r="D29" s="341" t="s">
        <v>695</v>
      </c>
      <c r="E29" s="289" t="s">
        <v>696</v>
      </c>
      <c r="G29" s="347" t="s">
        <v>697</v>
      </c>
      <c r="H29" s="348" t="s">
        <v>555</v>
      </c>
      <c r="I29" s="349"/>
      <c r="J29" s="350">
        <f>IF(Zlozenie!I50&lt;&gt;0,(Zlozenie!I29*100)/Zlozenie!I50,0)</f>
        <v>0</v>
      </c>
    </row>
    <row r="30" spans="1:10" ht="12.75">
      <c r="A30" s="289" t="s">
        <v>7</v>
      </c>
      <c r="C30" s="289" t="s">
        <v>698</v>
      </c>
      <c r="D30" s="341" t="s">
        <v>699</v>
      </c>
      <c r="E30" s="289" t="s">
        <v>700</v>
      </c>
      <c r="G30" s="347" t="s">
        <v>701</v>
      </c>
      <c r="H30" s="348" t="s">
        <v>702</v>
      </c>
      <c r="I30" s="349"/>
      <c r="J30" s="350">
        <f>IF(Zlozenie!I50&lt;&gt;0,(Zlozenie!I30*100)/Zlozenie!I50,0)</f>
        <v>0</v>
      </c>
    </row>
    <row r="31" spans="1:10" ht="12.75">
      <c r="A31" s="289" t="s">
        <v>7</v>
      </c>
      <c r="C31" s="289" t="s">
        <v>703</v>
      </c>
      <c r="D31" s="357" t="s">
        <v>704</v>
      </c>
      <c r="E31" s="289" t="s">
        <v>705</v>
      </c>
      <c r="G31" s="352" t="s">
        <v>706</v>
      </c>
      <c r="H31" s="353" t="s">
        <v>707</v>
      </c>
      <c r="I31" s="354"/>
      <c r="J31" s="355">
        <f>IF(Zlozenie!I50&lt;&gt;0,(Zlozenie!I31*100)/Zlozenie!I50,0)</f>
        <v>0</v>
      </c>
    </row>
    <row r="32" spans="1:10" ht="25.5">
      <c r="A32" s="289" t="s">
        <v>7</v>
      </c>
      <c r="C32" s="289" t="s">
        <v>708</v>
      </c>
      <c r="D32" s="358"/>
      <c r="E32" s="289" t="s">
        <v>709</v>
      </c>
      <c r="G32" s="342" t="s">
        <v>710</v>
      </c>
      <c r="H32" s="343" t="s">
        <v>560</v>
      </c>
      <c r="I32" s="344"/>
      <c r="J32" s="345">
        <f>IF(Zlozenie!I50&lt;&gt;0,(Zlozenie!I32*100)/Zlozenie!I50,0)</f>
        <v>0</v>
      </c>
    </row>
    <row r="33" spans="1:10" ht="12.75">
      <c r="A33" s="289" t="s">
        <v>7</v>
      </c>
      <c r="C33" s="289" t="s">
        <v>711</v>
      </c>
      <c r="D33" s="359"/>
      <c r="E33" s="289" t="s">
        <v>712</v>
      </c>
      <c r="G33" s="347" t="s">
        <v>713</v>
      </c>
      <c r="H33" s="348" t="s">
        <v>563</v>
      </c>
      <c r="I33" s="349"/>
      <c r="J33" s="350">
        <f>IF(Zlozenie!I50&lt;&gt;0,(Zlozenie!I33*100)/Zlozenie!I50,0)</f>
        <v>0</v>
      </c>
    </row>
    <row r="34" spans="1:10" ht="38.25">
      <c r="A34" s="289" t="s">
        <v>7</v>
      </c>
      <c r="C34" s="289" t="s">
        <v>714</v>
      </c>
      <c r="D34" s="360" t="s">
        <v>52</v>
      </c>
      <c r="E34" s="289" t="s">
        <v>715</v>
      </c>
      <c r="G34" s="347" t="s">
        <v>716</v>
      </c>
      <c r="H34" s="348" t="s">
        <v>566</v>
      </c>
      <c r="I34" s="349"/>
      <c r="J34" s="350">
        <f>IF(Zlozenie!I50&lt;&gt;0,(Zlozenie!I34*100)/Zlozenie!I50,0)</f>
        <v>0</v>
      </c>
    </row>
    <row r="35" spans="1:10" ht="12.75">
      <c r="A35" s="289" t="s">
        <v>7</v>
      </c>
      <c r="C35" s="289" t="s">
        <v>717</v>
      </c>
      <c r="D35" s="361"/>
      <c r="E35" s="289" t="s">
        <v>718</v>
      </c>
      <c r="G35" s="352" t="s">
        <v>719</v>
      </c>
      <c r="H35" s="353" t="s">
        <v>569</v>
      </c>
      <c r="I35" s="354"/>
      <c r="J35" s="355">
        <f>IF(Zlozenie!I50&lt;&gt;0,(Zlozenie!I35*100)/Zlozenie!I50,0)</f>
        <v>0</v>
      </c>
    </row>
    <row r="36" spans="1:10" ht="51">
      <c r="A36" s="289" t="s">
        <v>7</v>
      </c>
      <c r="C36" s="289" t="s">
        <v>720</v>
      </c>
      <c r="D36" s="341" t="s">
        <v>721</v>
      </c>
      <c r="E36" s="289" t="s">
        <v>722</v>
      </c>
      <c r="G36" s="342" t="s">
        <v>674</v>
      </c>
      <c r="H36" s="343" t="s">
        <v>574</v>
      </c>
      <c r="I36" s="344"/>
      <c r="J36" s="345">
        <f>IF(Zlozenie!I50&lt;&gt;0,(Zlozenie!I36*100)/Zlozenie!I50,0)</f>
        <v>0</v>
      </c>
    </row>
    <row r="37" spans="1:10" ht="25.5">
      <c r="A37" s="289" t="s">
        <v>7</v>
      </c>
      <c r="C37" s="289" t="s">
        <v>723</v>
      </c>
      <c r="D37" s="346"/>
      <c r="E37" s="289" t="s">
        <v>724</v>
      </c>
      <c r="G37" s="347" t="s">
        <v>677</v>
      </c>
      <c r="H37" s="348" t="s">
        <v>577</v>
      </c>
      <c r="I37" s="349"/>
      <c r="J37" s="350">
        <f>IF(Zlozenie!I50&lt;&gt;0,(Zlozenie!I37*100)/Zlozenie!I50,0)</f>
        <v>0</v>
      </c>
    </row>
    <row r="38" spans="1:10" ht="25.5">
      <c r="A38" s="289" t="s">
        <v>7</v>
      </c>
      <c r="C38" s="289" t="s">
        <v>725</v>
      </c>
      <c r="D38" s="362"/>
      <c r="E38" s="289" t="s">
        <v>726</v>
      </c>
      <c r="G38" s="352" t="s">
        <v>727</v>
      </c>
      <c r="H38" s="353" t="s">
        <v>728</v>
      </c>
      <c r="I38" s="354"/>
      <c r="J38" s="355">
        <f>IF(Zlozenie!I50&lt;&gt;0,(Zlozenie!I38*100)/Zlozenie!I50,0)</f>
        <v>0</v>
      </c>
    </row>
    <row r="39" spans="1:10" ht="12.75">
      <c r="A39" s="289" t="s">
        <v>7</v>
      </c>
      <c r="C39" s="289" t="s">
        <v>729</v>
      </c>
      <c r="D39" s="363"/>
      <c r="E39" s="289" t="s">
        <v>730</v>
      </c>
      <c r="G39" s="342" t="s">
        <v>731</v>
      </c>
      <c r="H39" s="343" t="s">
        <v>582</v>
      </c>
      <c r="I39" s="344">
        <v>320</v>
      </c>
      <c r="J39" s="345">
        <f>IF(Zlozenie!I50&lt;&gt;0,(Zlozenie!I39*100)/Zlozenie!I50,0)</f>
        <v>0.07672738520264422</v>
      </c>
    </row>
    <row r="40" spans="1:10" ht="12.75">
      <c r="A40" s="289" t="s">
        <v>7</v>
      </c>
      <c r="C40" s="289" t="s">
        <v>732</v>
      </c>
      <c r="D40" s="364"/>
      <c r="E40" s="289" t="s">
        <v>733</v>
      </c>
      <c r="G40" s="365" t="s">
        <v>734</v>
      </c>
      <c r="H40" s="366" t="s">
        <v>585</v>
      </c>
      <c r="I40" s="349"/>
      <c r="J40" s="350">
        <f>IF(Zlozenie!I50&lt;&gt;0,(Zlozenie!I40*100)/Zlozenie!I50,0)</f>
        <v>0</v>
      </c>
    </row>
    <row r="41" spans="1:10" ht="25.5">
      <c r="A41" s="289" t="s">
        <v>7</v>
      </c>
      <c r="C41" s="289" t="s">
        <v>735</v>
      </c>
      <c r="D41" s="364" t="s">
        <v>54</v>
      </c>
      <c r="E41" s="289" t="s">
        <v>736</v>
      </c>
      <c r="G41" s="347" t="s">
        <v>737</v>
      </c>
      <c r="H41" s="348" t="s">
        <v>738</v>
      </c>
      <c r="I41" s="349"/>
      <c r="J41" s="350">
        <f>IF(Zlozenie!I50&lt;&gt;0,(Zlozenie!I41*100)/Zlozenie!I50,0)</f>
        <v>0</v>
      </c>
    </row>
    <row r="42" spans="1:10" ht="25.5">
      <c r="A42" s="289" t="s">
        <v>7</v>
      </c>
      <c r="C42" s="289" t="s">
        <v>739</v>
      </c>
      <c r="D42" s="362"/>
      <c r="E42" s="289" t="s">
        <v>740</v>
      </c>
      <c r="G42" s="352" t="s">
        <v>741</v>
      </c>
      <c r="H42" s="353" t="s">
        <v>742</v>
      </c>
      <c r="I42" s="367">
        <v>209262</v>
      </c>
      <c r="J42" s="368">
        <f>IF(Zlozenie!I50&lt;&gt;0,(Zlozenie!I42*100)/Zlozenie!I50,0)</f>
        <v>50.17539400711167</v>
      </c>
    </row>
    <row r="43" spans="1:10" ht="12.75">
      <c r="A43" s="289" t="s">
        <v>7</v>
      </c>
      <c r="C43" s="289" t="s">
        <v>743</v>
      </c>
      <c r="D43" s="363"/>
      <c r="E43" s="289" t="s">
        <v>744</v>
      </c>
      <c r="G43" s="342" t="s">
        <v>745</v>
      </c>
      <c r="H43" s="343" t="s">
        <v>590</v>
      </c>
      <c r="I43" s="344"/>
      <c r="J43" s="345">
        <f>IF(Zlozenie!I50&lt;&gt;0,(Zlozenie!I43*100)/Zlozenie!I50,0)</f>
        <v>0</v>
      </c>
    </row>
    <row r="44" spans="1:10" ht="25.5">
      <c r="A44" s="289" t="s">
        <v>7</v>
      </c>
      <c r="C44" s="289" t="s">
        <v>746</v>
      </c>
      <c r="D44" s="364" t="s">
        <v>55</v>
      </c>
      <c r="E44" s="289" t="s">
        <v>747</v>
      </c>
      <c r="G44" s="347" t="s">
        <v>748</v>
      </c>
      <c r="H44" s="348" t="s">
        <v>593</v>
      </c>
      <c r="I44" s="349"/>
      <c r="J44" s="350">
        <f>IF(Zlozenie!I50&lt;&gt;0,(Zlozenie!I44*100)/Zlozenie!I50,0)</f>
        <v>0</v>
      </c>
    </row>
    <row r="45" spans="1:10" ht="12.75">
      <c r="A45" s="289" t="s">
        <v>7</v>
      </c>
      <c r="C45" s="289" t="s">
        <v>749</v>
      </c>
      <c r="D45" s="362"/>
      <c r="E45" s="289" t="s">
        <v>750</v>
      </c>
      <c r="G45" s="352" t="s">
        <v>751</v>
      </c>
      <c r="H45" s="353" t="s">
        <v>596</v>
      </c>
      <c r="I45" s="354"/>
      <c r="J45" s="355">
        <f>IF(Zlozenie!I50&lt;&gt;0,(Zlozenie!I45*100)/Zlozenie!I50,0)</f>
        <v>0</v>
      </c>
    </row>
    <row r="46" spans="1:10" ht="15.75" customHeight="1">
      <c r="A46" s="289" t="s">
        <v>7</v>
      </c>
      <c r="C46" s="289" t="s">
        <v>752</v>
      </c>
      <c r="D46" s="369" t="s">
        <v>753</v>
      </c>
      <c r="E46" s="293" t="s">
        <v>754</v>
      </c>
      <c r="F46" s="293"/>
      <c r="G46" s="370"/>
      <c r="H46" s="371">
        <v>8</v>
      </c>
      <c r="I46" s="372"/>
      <c r="J46" s="373">
        <f>IF(Zlozenie!I50&lt;&gt;0,(Zlozenie!I46*100)/Zlozenie!I50,0)</f>
        <v>0</v>
      </c>
    </row>
    <row r="47" spans="1:10" ht="15.75" customHeight="1">
      <c r="A47" s="289" t="s">
        <v>7</v>
      </c>
      <c r="C47" s="289" t="s">
        <v>755</v>
      </c>
      <c r="D47" s="374" t="s">
        <v>756</v>
      </c>
      <c r="E47" s="293" t="s">
        <v>757</v>
      </c>
      <c r="F47" s="293"/>
      <c r="G47" s="375"/>
      <c r="H47" s="371">
        <v>9</v>
      </c>
      <c r="I47" s="372"/>
      <c r="J47" s="373">
        <f>IF(Zlozenie!I50&lt;&gt;0,(Zlozenie!I47*100)/Zlozenie!I50,0)</f>
        <v>0</v>
      </c>
    </row>
    <row r="48" spans="1:10" ht="15.75" customHeight="1">
      <c r="A48" s="289" t="s">
        <v>7</v>
      </c>
      <c r="C48" s="289" t="s">
        <v>56</v>
      </c>
      <c r="D48" s="376" t="s">
        <v>758</v>
      </c>
      <c r="E48" s="329" t="s">
        <v>759</v>
      </c>
      <c r="F48" s="329"/>
      <c r="G48" s="377"/>
      <c r="H48" s="371">
        <v>10</v>
      </c>
      <c r="I48" s="372"/>
      <c r="J48" s="373">
        <f>IF(Zlozenie!I50&lt;&gt;0,(Zlozenie!I48*100)/Zlozenie!I50,0)</f>
        <v>0</v>
      </c>
    </row>
    <row r="49" spans="1:10" ht="15.75" customHeight="1">
      <c r="A49" s="289" t="s">
        <v>7</v>
      </c>
      <c r="C49" s="289" t="s">
        <v>760</v>
      </c>
      <c r="D49" s="376" t="s">
        <v>761</v>
      </c>
      <c r="E49" s="378" t="s">
        <v>762</v>
      </c>
      <c r="F49" s="378"/>
      <c r="G49" s="377"/>
      <c r="H49" s="371">
        <v>11</v>
      </c>
      <c r="I49" s="372">
        <v>91</v>
      </c>
      <c r="J49" s="373">
        <f>IF(Zlozenie!I50&lt;&gt;0,(Zlozenie!I49*100)/Zlozenie!I50,0)</f>
        <v>0.021819350167001948</v>
      </c>
    </row>
    <row r="50" spans="1:10" ht="15.75" customHeight="1">
      <c r="A50" s="289" t="s">
        <v>7</v>
      </c>
      <c r="C50" s="289" t="s">
        <v>763</v>
      </c>
      <c r="D50" s="379" t="s">
        <v>764</v>
      </c>
      <c r="E50" s="380" t="s">
        <v>765</v>
      </c>
      <c r="F50" s="380"/>
      <c r="G50" s="381"/>
      <c r="H50" s="382">
        <v>12</v>
      </c>
      <c r="I50" s="383">
        <f>SUM(Zlozenie!I22:Zlozenie!I49)</f>
        <v>417061</v>
      </c>
      <c r="J50" s="384">
        <f>IF(Zlozenie!I50&lt;&gt;0,(Zlozenie!I50*100)/Zlozenie!I50,0)</f>
        <v>100</v>
      </c>
    </row>
    <row r="51" spans="1:10" ht="15.75" customHeight="1">
      <c r="A51" s="289" t="s">
        <v>7</v>
      </c>
      <c r="C51" s="289" t="s">
        <v>766</v>
      </c>
      <c r="D51" s="385" t="s">
        <v>767</v>
      </c>
      <c r="E51" s="386" t="s">
        <v>768</v>
      </c>
      <c r="F51" s="386"/>
      <c r="G51" s="387"/>
      <c r="H51" s="371">
        <v>13</v>
      </c>
      <c r="I51" s="388">
        <v>59</v>
      </c>
      <c r="J51" s="389">
        <f>IF(Zlozenie!I50&lt;&gt;0,(Zlozenie!I51*100)/Zlozenie!I50,0)</f>
        <v>0.014146611646737528</v>
      </c>
    </row>
    <row r="52" spans="1:10" ht="15.75" customHeight="1">
      <c r="A52" s="289" t="s">
        <v>7</v>
      </c>
      <c r="C52" s="289" t="s">
        <v>769</v>
      </c>
      <c r="D52" s="379" t="s">
        <v>770</v>
      </c>
      <c r="E52" s="390" t="s">
        <v>771</v>
      </c>
      <c r="F52" s="390"/>
      <c r="G52" s="381"/>
      <c r="H52" s="382">
        <v>14</v>
      </c>
      <c r="I52" s="383">
        <f>Zlozenie!I50-Zlozenie!I51</f>
        <v>417002</v>
      </c>
      <c r="J52" s="384">
        <f>IF(Zlozenie!I50&lt;&gt;0,(Zlozenie!I52*100)/Zlozenie!I50,0)</f>
        <v>99.98585338835326</v>
      </c>
    </row>
  </sheetData>
  <sheetProtection sheet="1" objects="1" scenarios="1"/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D8">
      <selection activeCell="D8" sqref="D8"/>
    </sheetView>
  </sheetViews>
  <sheetFormatPr defaultColWidth="9.140625" defaultRowHeight="12.75"/>
  <cols>
    <col min="1" max="2" width="9.140625" style="290" hidden="1" customWidth="1"/>
    <col min="3" max="3" width="20.7109375" style="290" hidden="1" customWidth="1"/>
    <col min="4" max="4" width="67.00390625" style="290" customWidth="1"/>
    <col min="5" max="5" width="9.140625" style="290" hidden="1" customWidth="1"/>
    <col min="6" max="6" width="7.28125" style="290" customWidth="1"/>
    <col min="7" max="7" width="9.140625" style="290" hidden="1" customWidth="1"/>
    <col min="8" max="8" width="17.421875" style="290" customWidth="1"/>
    <col min="9" max="16384" width="9.140625" style="290" customWidth="1"/>
  </cols>
  <sheetData>
    <row r="1" spans="1:8" ht="12.75" hidden="1">
      <c r="A1" s="289" t="s">
        <v>0</v>
      </c>
      <c r="B1" s="289" t="s">
        <v>1</v>
      </c>
      <c r="C1" s="289" t="s">
        <v>2</v>
      </c>
      <c r="D1" s="289" t="s">
        <v>5</v>
      </c>
      <c r="E1" s="289" t="s">
        <v>3</v>
      </c>
      <c r="F1" s="289" t="s">
        <v>4</v>
      </c>
      <c r="G1" s="289" t="s">
        <v>6</v>
      </c>
      <c r="H1" s="289" t="s">
        <v>7</v>
      </c>
    </row>
    <row r="2" spans="1:8" ht="12.75" hidden="1">
      <c r="A2" s="289" t="s">
        <v>9</v>
      </c>
      <c r="B2" s="289"/>
      <c r="C2" s="289"/>
      <c r="D2" s="289"/>
      <c r="E2" s="289"/>
      <c r="F2" s="289"/>
      <c r="G2" s="289"/>
      <c r="H2" s="289"/>
    </row>
    <row r="3" spans="1:8" ht="12.75" hidden="1">
      <c r="A3" s="289" t="s">
        <v>10</v>
      </c>
      <c r="B3" s="289">
        <v>1</v>
      </c>
      <c r="C3" s="289"/>
      <c r="D3" s="289"/>
      <c r="E3" s="289"/>
      <c r="F3" s="289"/>
      <c r="G3" s="289"/>
      <c r="H3" s="289"/>
    </row>
    <row r="4" spans="1:8" ht="12.75" hidden="1">
      <c r="A4" s="289" t="s">
        <v>11</v>
      </c>
      <c r="B4" s="289" t="s">
        <v>12</v>
      </c>
      <c r="C4" s="289"/>
      <c r="D4" s="289"/>
      <c r="E4" s="289"/>
      <c r="F4" s="289"/>
      <c r="G4" s="289"/>
      <c r="H4" s="289"/>
    </row>
    <row r="5" spans="1:8" ht="12.75" hidden="1">
      <c r="A5" s="289" t="s">
        <v>13</v>
      </c>
      <c r="B5" s="289" t="s">
        <v>614</v>
      </c>
      <c r="C5" s="289"/>
      <c r="D5" s="289"/>
      <c r="E5" s="289"/>
      <c r="F5" s="289"/>
      <c r="G5" s="289"/>
      <c r="H5" s="289"/>
    </row>
    <row r="6" spans="1:8" ht="12.75" hidden="1">
      <c r="A6" s="289" t="s">
        <v>15</v>
      </c>
      <c r="B6" s="289" t="s">
        <v>615</v>
      </c>
      <c r="C6" s="289"/>
      <c r="D6" s="289"/>
      <c r="E6" s="289"/>
      <c r="F6" s="289"/>
      <c r="G6" s="289"/>
      <c r="H6" s="289"/>
    </row>
    <row r="7" spans="1:8" ht="12.75" hidden="1">
      <c r="A7" s="289" t="s">
        <v>17</v>
      </c>
      <c r="B7" s="289" t="s">
        <v>18</v>
      </c>
      <c r="C7" s="289"/>
      <c r="D7" s="289"/>
      <c r="E7" s="289"/>
      <c r="F7" s="289"/>
      <c r="G7" s="289"/>
      <c r="H7" s="289"/>
    </row>
    <row r="8" spans="1:8" ht="12.75">
      <c r="A8" s="289" t="s">
        <v>19</v>
      </c>
      <c r="B8" s="289"/>
      <c r="C8" s="289"/>
      <c r="D8" s="291"/>
      <c r="E8" s="289"/>
      <c r="F8" s="291"/>
      <c r="G8" s="289"/>
      <c r="H8" s="147" t="s">
        <v>20</v>
      </c>
    </row>
    <row r="9" spans="1:8" ht="12.75">
      <c r="A9" s="289" t="s">
        <v>19</v>
      </c>
      <c r="B9" s="289"/>
      <c r="C9" s="289"/>
      <c r="D9" s="292" t="s">
        <v>615</v>
      </c>
      <c r="E9" s="291"/>
      <c r="F9" s="291"/>
      <c r="G9" s="291"/>
      <c r="H9" s="291"/>
    </row>
    <row r="10" spans="1:8" s="289" customFormat="1" ht="19.5" customHeight="1">
      <c r="A10" s="289" t="s">
        <v>19</v>
      </c>
      <c r="D10" s="289" t="s">
        <v>284</v>
      </c>
      <c r="H10" s="155" t="s">
        <v>616</v>
      </c>
    </row>
    <row r="11" spans="1:8" s="289" customFormat="1" ht="12.75">
      <c r="A11" s="289" t="s">
        <v>19</v>
      </c>
      <c r="D11" s="245" t="s">
        <v>808</v>
      </c>
      <c r="E11" s="293"/>
      <c r="F11" s="293"/>
      <c r="G11" s="293"/>
      <c r="H11" s="154"/>
    </row>
    <row r="12" spans="1:8" s="289" customFormat="1" ht="12.75">
      <c r="A12" s="289" t="s">
        <v>19</v>
      </c>
      <c r="E12" s="293"/>
      <c r="F12" s="293"/>
      <c r="G12" s="293"/>
      <c r="H12" s="155" t="s">
        <v>617</v>
      </c>
    </row>
    <row r="13" spans="1:8" s="289" customFormat="1" ht="12.75">
      <c r="A13" s="289" t="s">
        <v>19</v>
      </c>
      <c r="H13" s="156">
        <v>39082</v>
      </c>
    </row>
    <row r="14" s="289" customFormat="1" ht="12.75">
      <c r="A14" s="289" t="s">
        <v>19</v>
      </c>
    </row>
    <row r="15" spans="1:8" ht="12.75" hidden="1">
      <c r="A15" s="289" t="s">
        <v>2</v>
      </c>
      <c r="B15" s="289"/>
      <c r="C15" s="289"/>
      <c r="D15" s="289"/>
      <c r="E15" s="289"/>
      <c r="F15" s="289"/>
      <c r="G15" s="289"/>
      <c r="H15" s="289" t="s">
        <v>618</v>
      </c>
    </row>
    <row r="16" spans="1:8" ht="25.5" customHeight="1">
      <c r="A16" s="289" t="s">
        <v>5</v>
      </c>
      <c r="B16" s="289"/>
      <c r="C16" s="289"/>
      <c r="D16" s="294" t="s">
        <v>296</v>
      </c>
      <c r="E16" s="31"/>
      <c r="F16" s="295" t="s">
        <v>46</v>
      </c>
      <c r="G16" s="31"/>
      <c r="H16" s="296" t="s">
        <v>619</v>
      </c>
    </row>
    <row r="17" spans="1:8" ht="12.75">
      <c r="A17" s="289" t="s">
        <v>4</v>
      </c>
      <c r="B17" s="289"/>
      <c r="C17" s="289"/>
      <c r="D17" s="297" t="s">
        <v>62</v>
      </c>
      <c r="E17" s="289"/>
      <c r="F17" s="297" t="s">
        <v>63</v>
      </c>
      <c r="G17" s="289"/>
      <c r="H17" s="298">
        <v>1</v>
      </c>
    </row>
    <row r="18" spans="1:8" ht="12.75" hidden="1">
      <c r="A18" s="289" t="s">
        <v>3</v>
      </c>
      <c r="B18" s="289"/>
      <c r="C18" s="289"/>
      <c r="D18" s="289"/>
      <c r="E18" s="289"/>
      <c r="F18" s="289"/>
      <c r="G18" s="289"/>
      <c r="H18" s="289" t="s">
        <v>620</v>
      </c>
    </row>
    <row r="19" spans="1:8" ht="12.75">
      <c r="A19" s="289" t="s">
        <v>7</v>
      </c>
      <c r="B19" s="289"/>
      <c r="C19" s="289" t="s">
        <v>621</v>
      </c>
      <c r="D19" s="299" t="s">
        <v>622</v>
      </c>
      <c r="E19" s="300" t="s">
        <v>623</v>
      </c>
      <c r="F19" s="301">
        <v>1</v>
      </c>
      <c r="G19" s="300"/>
      <c r="H19" s="302"/>
    </row>
    <row r="20" spans="1:8" ht="12.75">
      <c r="A20" s="289" t="s">
        <v>7</v>
      </c>
      <c r="B20" s="289"/>
      <c r="C20" s="289" t="s">
        <v>624</v>
      </c>
      <c r="D20" s="303" t="s">
        <v>625</v>
      </c>
      <c r="E20" s="304" t="s">
        <v>626</v>
      </c>
      <c r="F20" s="305">
        <v>2</v>
      </c>
      <c r="G20" s="304"/>
      <c r="H20" s="306">
        <v>4739</v>
      </c>
    </row>
    <row r="21" spans="1:8" ht="12.75">
      <c r="A21" s="289" t="s">
        <v>7</v>
      </c>
      <c r="B21" s="289"/>
      <c r="C21" s="289" t="s">
        <v>627</v>
      </c>
      <c r="D21" s="303" t="s">
        <v>628</v>
      </c>
      <c r="E21" s="304" t="s">
        <v>629</v>
      </c>
      <c r="F21" s="305">
        <v>3</v>
      </c>
      <c r="G21" s="304"/>
      <c r="H21" s="306"/>
    </row>
    <row r="22" spans="1:8" ht="12.75">
      <c r="A22" s="289" t="s">
        <v>7</v>
      </c>
      <c r="B22" s="289"/>
      <c r="C22" s="289" t="s">
        <v>630</v>
      </c>
      <c r="D22" s="303" t="s">
        <v>631</v>
      </c>
      <c r="E22" s="304" t="s">
        <v>632</v>
      </c>
      <c r="F22" s="305">
        <v>4</v>
      </c>
      <c r="G22" s="304"/>
      <c r="H22" s="306"/>
    </row>
    <row r="23" spans="1:8" ht="12.75">
      <c r="A23" s="289" t="s">
        <v>7</v>
      </c>
      <c r="B23" s="289"/>
      <c r="C23" s="289" t="s">
        <v>633</v>
      </c>
      <c r="D23" s="303" t="s">
        <v>634</v>
      </c>
      <c r="E23" s="304" t="s">
        <v>635</v>
      </c>
      <c r="F23" s="305">
        <v>5</v>
      </c>
      <c r="G23" s="304"/>
      <c r="H23" s="306"/>
    </row>
    <row r="24" spans="1:8" ht="12.75" customHeight="1">
      <c r="A24" s="289" t="s">
        <v>7</v>
      </c>
      <c r="B24" s="289"/>
      <c r="C24" s="289" t="s">
        <v>636</v>
      </c>
      <c r="D24" s="303" t="s">
        <v>637</v>
      </c>
      <c r="E24" s="304" t="s">
        <v>638</v>
      </c>
      <c r="F24" s="305">
        <v>6</v>
      </c>
      <c r="G24" s="304"/>
      <c r="H24" s="306">
        <v>6126</v>
      </c>
    </row>
    <row r="25" spans="1:8" ht="12.75" customHeight="1">
      <c r="A25" s="289" t="s">
        <v>7</v>
      </c>
      <c r="B25" s="289"/>
      <c r="C25" s="289" t="s">
        <v>639</v>
      </c>
      <c r="D25" s="303" t="s">
        <v>640</v>
      </c>
      <c r="E25" s="304" t="s">
        <v>641</v>
      </c>
      <c r="F25" s="305">
        <v>7</v>
      </c>
      <c r="G25" s="304"/>
      <c r="H25" s="306"/>
    </row>
    <row r="26" spans="1:8" ht="12.75">
      <c r="A26" s="289" t="s">
        <v>7</v>
      </c>
      <c r="B26" s="289"/>
      <c r="C26" s="289" t="s">
        <v>642</v>
      </c>
      <c r="D26" s="307" t="s">
        <v>643</v>
      </c>
      <c r="E26" s="308" t="s">
        <v>644</v>
      </c>
      <c r="F26" s="309">
        <v>8</v>
      </c>
      <c r="G26" s="308"/>
      <c r="H26" s="310"/>
    </row>
    <row r="27" spans="1:8" ht="13.5">
      <c r="A27" s="289" t="s">
        <v>7</v>
      </c>
      <c r="B27" s="289"/>
      <c r="C27" s="289" t="s">
        <v>645</v>
      </c>
      <c r="D27" s="311" t="s">
        <v>646</v>
      </c>
      <c r="E27" s="312" t="s">
        <v>647</v>
      </c>
      <c r="F27" s="313">
        <v>9</v>
      </c>
      <c r="G27" s="312"/>
      <c r="H27" s="314">
        <f>SUM(Hospod!H19:Hospod!H26)</f>
        <v>10865</v>
      </c>
    </row>
    <row r="28" spans="1:8" ht="12.75">
      <c r="A28" s="289" t="s">
        <v>7</v>
      </c>
      <c r="B28" s="289"/>
      <c r="C28" s="289" t="s">
        <v>648</v>
      </c>
      <c r="D28" s="315" t="s">
        <v>649</v>
      </c>
      <c r="E28" s="300" t="s">
        <v>650</v>
      </c>
      <c r="F28" s="316">
        <v>10</v>
      </c>
      <c r="G28" s="300"/>
      <c r="H28" s="317"/>
    </row>
    <row r="29" spans="1:8" ht="12.75">
      <c r="A29" s="289" t="s">
        <v>7</v>
      </c>
      <c r="B29" s="289"/>
      <c r="C29" s="289" t="s">
        <v>651</v>
      </c>
      <c r="D29" s="318" t="s">
        <v>652</v>
      </c>
      <c r="E29" s="308" t="s">
        <v>653</v>
      </c>
      <c r="F29" s="319">
        <v>11</v>
      </c>
      <c r="G29" s="308"/>
      <c r="H29" s="320">
        <v>364</v>
      </c>
    </row>
    <row r="30" spans="1:8" ht="12.75">
      <c r="A30" s="289" t="s">
        <v>7</v>
      </c>
      <c r="B30" s="289"/>
      <c r="C30" s="289" t="s">
        <v>654</v>
      </c>
      <c r="D30" s="321" t="s">
        <v>655</v>
      </c>
      <c r="E30" s="322" t="s">
        <v>656</v>
      </c>
      <c r="F30" s="323">
        <v>12</v>
      </c>
      <c r="G30" s="322"/>
      <c r="H30" s="324">
        <f>Hospod!H27-Hospod!H29</f>
        <v>10501</v>
      </c>
    </row>
    <row r="31" spans="1:4" ht="19.5" customHeight="1">
      <c r="A31" s="289" t="s">
        <v>5</v>
      </c>
      <c r="D31" s="325" t="s">
        <v>657</v>
      </c>
    </row>
    <row r="32" spans="1:8" ht="12.75" customHeight="1">
      <c r="A32" s="289" t="s">
        <v>5</v>
      </c>
      <c r="D32" s="393" t="s">
        <v>799</v>
      </c>
      <c r="E32" s="394"/>
      <c r="F32" s="394"/>
      <c r="G32" s="394"/>
      <c r="H32" s="395"/>
    </row>
    <row r="33" spans="1:8" ht="12.75" customHeight="1">
      <c r="A33" s="289" t="s">
        <v>5</v>
      </c>
      <c r="D33" s="396"/>
      <c r="E33" s="397"/>
      <c r="F33" s="397"/>
      <c r="G33" s="397"/>
      <c r="H33" s="398"/>
    </row>
    <row r="34" spans="1:8" ht="12.75" customHeight="1">
      <c r="A34" s="289" t="s">
        <v>5</v>
      </c>
      <c r="D34" s="396"/>
      <c r="E34" s="397"/>
      <c r="F34" s="397"/>
      <c r="G34" s="397"/>
      <c r="H34" s="398"/>
    </row>
    <row r="35" spans="1:8" ht="12.75" customHeight="1">
      <c r="A35" s="289" t="s">
        <v>5</v>
      </c>
      <c r="D35" s="396"/>
      <c r="E35" s="397"/>
      <c r="F35" s="397"/>
      <c r="G35" s="397"/>
      <c r="H35" s="398"/>
    </row>
    <row r="36" spans="1:8" ht="12.75" customHeight="1">
      <c r="A36" s="289" t="s">
        <v>5</v>
      </c>
      <c r="D36" s="396"/>
      <c r="E36" s="397"/>
      <c r="F36" s="397"/>
      <c r="G36" s="397"/>
      <c r="H36" s="398"/>
    </row>
    <row r="37" spans="1:8" ht="12.75" customHeight="1">
      <c r="A37" s="289" t="s">
        <v>5</v>
      </c>
      <c r="D37" s="396"/>
      <c r="E37" s="397"/>
      <c r="F37" s="397"/>
      <c r="G37" s="397"/>
      <c r="H37" s="398"/>
    </row>
    <row r="38" spans="1:8" ht="12.75" customHeight="1">
      <c r="A38" s="289" t="s">
        <v>5</v>
      </c>
      <c r="D38" s="396"/>
      <c r="E38" s="397"/>
      <c r="F38" s="397"/>
      <c r="G38" s="397"/>
      <c r="H38" s="398"/>
    </row>
    <row r="39" spans="1:8" ht="12.75" customHeight="1">
      <c r="A39" s="289" t="s">
        <v>5</v>
      </c>
      <c r="D39" s="399"/>
      <c r="E39" s="400"/>
      <c r="F39" s="400"/>
      <c r="G39" s="400"/>
      <c r="H39" s="401"/>
    </row>
    <row r="40" spans="1:8" ht="19.5" customHeight="1">
      <c r="A40" s="289" t="s">
        <v>5</v>
      </c>
      <c r="D40" s="325" t="s">
        <v>658</v>
      </c>
      <c r="E40" s="326"/>
      <c r="F40" s="326"/>
      <c r="G40" s="326"/>
      <c r="H40" s="326"/>
    </row>
    <row r="41" spans="1:8" ht="12.75">
      <c r="A41" s="289" t="s">
        <v>5</v>
      </c>
      <c r="D41" s="402" t="s">
        <v>800</v>
      </c>
      <c r="E41" s="403"/>
      <c r="F41" s="403"/>
      <c r="G41" s="403"/>
      <c r="H41" s="404"/>
    </row>
    <row r="42" spans="1:8" ht="12.75">
      <c r="A42" s="289" t="s">
        <v>5</v>
      </c>
      <c r="D42" s="405"/>
      <c r="E42" s="406"/>
      <c r="F42" s="406"/>
      <c r="G42" s="406"/>
      <c r="H42" s="407"/>
    </row>
    <row r="43" spans="1:8" ht="12.75">
      <c r="A43" s="289" t="s">
        <v>5</v>
      </c>
      <c r="D43" s="405"/>
      <c r="E43" s="406"/>
      <c r="F43" s="406"/>
      <c r="G43" s="406"/>
      <c r="H43" s="407"/>
    </row>
    <row r="44" spans="1:8" ht="12.75">
      <c r="A44" s="289" t="s">
        <v>5</v>
      </c>
      <c r="D44" s="405"/>
      <c r="E44" s="406"/>
      <c r="F44" s="406"/>
      <c r="G44" s="406"/>
      <c r="H44" s="407"/>
    </row>
    <row r="45" spans="1:8" ht="12.75">
      <c r="A45" s="289" t="s">
        <v>5</v>
      </c>
      <c r="D45" s="405"/>
      <c r="E45" s="406"/>
      <c r="F45" s="406"/>
      <c r="G45" s="406"/>
      <c r="H45" s="407"/>
    </row>
    <row r="46" spans="1:8" ht="12.75">
      <c r="A46" s="289" t="s">
        <v>5</v>
      </c>
      <c r="D46" s="405"/>
      <c r="E46" s="406"/>
      <c r="F46" s="406"/>
      <c r="G46" s="406"/>
      <c r="H46" s="407"/>
    </row>
    <row r="47" spans="1:8" ht="18" customHeight="1">
      <c r="A47" s="289" t="s">
        <v>5</v>
      </c>
      <c r="D47" s="405"/>
      <c r="E47" s="406"/>
      <c r="F47" s="406"/>
      <c r="G47" s="406"/>
      <c r="H47" s="407"/>
    </row>
    <row r="48" spans="1:8" ht="12.75">
      <c r="A48" s="289" t="s">
        <v>5</v>
      </c>
      <c r="D48" s="408"/>
      <c r="E48" s="409"/>
      <c r="F48" s="409"/>
      <c r="G48" s="409"/>
      <c r="H48" s="410"/>
    </row>
    <row r="49" spans="1:8" ht="19.5" customHeight="1">
      <c r="A49" s="289" t="s">
        <v>5</v>
      </c>
      <c r="D49" s="327" t="s">
        <v>659</v>
      </c>
      <c r="E49" s="326"/>
      <c r="F49" s="326"/>
      <c r="G49" s="326"/>
      <c r="H49" s="326"/>
    </row>
    <row r="50" spans="1:8" ht="12.75">
      <c r="A50" s="289" t="s">
        <v>5</v>
      </c>
      <c r="D50" s="402" t="s">
        <v>801</v>
      </c>
      <c r="E50" s="403"/>
      <c r="F50" s="403"/>
      <c r="G50" s="403"/>
      <c r="H50" s="404"/>
    </row>
    <row r="51" spans="1:8" ht="12.75">
      <c r="A51" s="289" t="s">
        <v>5</v>
      </c>
      <c r="D51" s="405"/>
      <c r="E51" s="406"/>
      <c r="F51" s="406"/>
      <c r="G51" s="406"/>
      <c r="H51" s="407"/>
    </row>
    <row r="52" spans="1:8" ht="12.75">
      <c r="A52" s="289" t="s">
        <v>5</v>
      </c>
      <c r="D52" s="405"/>
      <c r="E52" s="406"/>
      <c r="F52" s="406"/>
      <c r="G52" s="406"/>
      <c r="H52" s="407"/>
    </row>
    <row r="53" spans="1:8" ht="12.75">
      <c r="A53" s="289" t="s">
        <v>5</v>
      </c>
      <c r="D53" s="405"/>
      <c r="E53" s="406"/>
      <c r="F53" s="406"/>
      <c r="G53" s="406"/>
      <c r="H53" s="407"/>
    </row>
    <row r="54" spans="1:8" ht="12.75">
      <c r="A54" s="289" t="s">
        <v>5</v>
      </c>
      <c r="D54" s="405"/>
      <c r="E54" s="406"/>
      <c r="F54" s="406"/>
      <c r="G54" s="406"/>
      <c r="H54" s="407"/>
    </row>
    <row r="55" spans="1:8" ht="12.75">
      <c r="A55" s="289" t="s">
        <v>5</v>
      </c>
      <c r="D55" s="405"/>
      <c r="E55" s="406"/>
      <c r="F55" s="406"/>
      <c r="G55" s="406"/>
      <c r="H55" s="407"/>
    </row>
    <row r="56" spans="1:8" ht="12.75">
      <c r="A56" s="289" t="s">
        <v>5</v>
      </c>
      <c r="D56" s="405"/>
      <c r="E56" s="406"/>
      <c r="F56" s="406"/>
      <c r="G56" s="406"/>
      <c r="H56" s="407"/>
    </row>
    <row r="57" spans="1:8" ht="12.75">
      <c r="A57" s="289" t="s">
        <v>5</v>
      </c>
      <c r="D57" s="408"/>
      <c r="E57" s="409"/>
      <c r="F57" s="409"/>
      <c r="G57" s="409"/>
      <c r="H57" s="410"/>
    </row>
    <row r="58" spans="1:8" ht="19.5" customHeight="1">
      <c r="A58" s="289" t="s">
        <v>5</v>
      </c>
      <c r="D58" s="327" t="s">
        <v>660</v>
      </c>
      <c r="E58" s="326"/>
      <c r="F58" s="326"/>
      <c r="G58" s="326"/>
      <c r="H58" s="326"/>
    </row>
    <row r="59" spans="1:8" ht="12.75">
      <c r="A59" s="289" t="s">
        <v>5</v>
      </c>
      <c r="D59" s="402" t="s">
        <v>802</v>
      </c>
      <c r="E59" s="403"/>
      <c r="F59" s="403"/>
      <c r="G59" s="403"/>
      <c r="H59" s="404"/>
    </row>
    <row r="60" spans="1:8" ht="12.75">
      <c r="A60" s="289" t="s">
        <v>5</v>
      </c>
      <c r="D60" s="405"/>
      <c r="E60" s="406"/>
      <c r="F60" s="406"/>
      <c r="G60" s="406"/>
      <c r="H60" s="407"/>
    </row>
    <row r="61" spans="1:8" ht="12.75">
      <c r="A61" s="289" t="s">
        <v>5</v>
      </c>
      <c r="D61" s="405"/>
      <c r="E61" s="406"/>
      <c r="F61" s="406"/>
      <c r="G61" s="406"/>
      <c r="H61" s="407"/>
    </row>
    <row r="62" spans="1:8" ht="12.75">
      <c r="A62" s="289" t="s">
        <v>5</v>
      </c>
      <c r="D62" s="405"/>
      <c r="E62" s="406"/>
      <c r="F62" s="406"/>
      <c r="G62" s="406"/>
      <c r="H62" s="407"/>
    </row>
    <row r="63" spans="1:8" ht="12.75">
      <c r="A63" s="289" t="s">
        <v>5</v>
      </c>
      <c r="D63" s="405"/>
      <c r="E63" s="406"/>
      <c r="F63" s="406"/>
      <c r="G63" s="406"/>
      <c r="H63" s="407"/>
    </row>
    <row r="64" spans="1:8" ht="12.75">
      <c r="A64" s="289" t="s">
        <v>5</v>
      </c>
      <c r="D64" s="405"/>
      <c r="E64" s="406"/>
      <c r="F64" s="406"/>
      <c r="G64" s="406"/>
      <c r="H64" s="407"/>
    </row>
    <row r="65" spans="1:8" ht="12.75">
      <c r="A65" s="289" t="s">
        <v>5</v>
      </c>
      <c r="D65" s="405"/>
      <c r="E65" s="406"/>
      <c r="F65" s="406"/>
      <c r="G65" s="406"/>
      <c r="H65" s="407"/>
    </row>
    <row r="66" spans="1:8" ht="12.75">
      <c r="A66" s="289" t="s">
        <v>5</v>
      </c>
      <c r="D66" s="408"/>
      <c r="E66" s="409"/>
      <c r="F66" s="409"/>
      <c r="G66" s="409"/>
      <c r="H66" s="410"/>
    </row>
  </sheetData>
  <sheetProtection/>
  <mergeCells count="4">
    <mergeCell ref="D32:H39"/>
    <mergeCell ref="D41:H48"/>
    <mergeCell ref="D50:H57"/>
    <mergeCell ref="D59:H66"/>
  </mergeCells>
  <printOptions/>
  <pageMargins left="0.7480314960629921" right="0.5511811023622047" top="0.6692913385826772" bottom="0.6692913385826772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workbookViewId="0" topLeftCell="D8">
      <selection activeCell="D8" sqref="D8"/>
    </sheetView>
  </sheetViews>
  <sheetFormatPr defaultColWidth="9.140625" defaultRowHeight="12.75"/>
  <cols>
    <col min="1" max="2" width="9.140625" style="31" hidden="1" customWidth="1"/>
    <col min="3" max="3" width="20.00390625" style="31" hidden="1" customWidth="1"/>
    <col min="4" max="4" width="46.7109375" style="31" customWidth="1"/>
    <col min="5" max="5" width="14.00390625" style="31" hidden="1" customWidth="1"/>
    <col min="6" max="6" width="5.421875" style="31" bestFit="1" customWidth="1"/>
    <col min="7" max="7" width="9.140625" style="31" hidden="1" customWidth="1"/>
    <col min="8" max="8" width="9.140625" style="31" customWidth="1"/>
    <col min="9" max="9" width="7.8515625" style="31" customWidth="1"/>
    <col min="10" max="10" width="9.140625" style="31" customWidth="1"/>
    <col min="11" max="11" width="7.8515625" style="31" customWidth="1"/>
    <col min="12" max="12" width="9.140625" style="31" customWidth="1"/>
    <col min="13" max="13" width="7.8515625" style="31" customWidth="1"/>
    <col min="14" max="14" width="9.140625" style="31" customWidth="1"/>
    <col min="15" max="15" width="7.57421875" style="31" customWidth="1"/>
    <col min="16" max="16" width="9.140625" style="31" customWidth="1"/>
    <col min="17" max="17" width="7.8515625" style="31" customWidth="1"/>
    <col min="18" max="18" width="9.140625" style="31" customWidth="1"/>
    <col min="19" max="19" width="7.8515625" style="31" customWidth="1"/>
    <col min="20" max="20" width="9.140625" style="31" customWidth="1"/>
    <col min="21" max="21" width="7.8515625" style="31" customWidth="1"/>
    <col min="22" max="22" width="9.140625" style="31" customWidth="1"/>
    <col min="23" max="23" width="7.8515625" style="31" customWidth="1"/>
    <col min="24" max="24" width="9.140625" style="31" customWidth="1"/>
    <col min="25" max="25" width="7.8515625" style="31" customWidth="1"/>
    <col min="26" max="26" width="9.140625" style="31" customWidth="1"/>
    <col min="27" max="27" width="7.28125" style="31" customWidth="1"/>
    <col min="28" max="28" width="9.140625" style="31" hidden="1" customWidth="1"/>
    <col min="29" max="29" width="8.8515625" style="31" customWidth="1"/>
    <col min="30" max="16384" width="9.140625" style="31" customWidth="1"/>
  </cols>
  <sheetData>
    <row r="1" spans="1:28" ht="12.75" hidden="1">
      <c r="A1" s="31" t="s">
        <v>0</v>
      </c>
      <c r="B1" s="31" t="s">
        <v>1</v>
      </c>
      <c r="C1" s="31" t="s">
        <v>2</v>
      </c>
      <c r="D1" s="31" t="s">
        <v>5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7</v>
      </c>
      <c r="J1" s="31" t="s">
        <v>7</v>
      </c>
      <c r="K1" s="31" t="s">
        <v>7</v>
      </c>
      <c r="L1" s="31" t="s">
        <v>7</v>
      </c>
      <c r="M1" s="31" t="s">
        <v>7</v>
      </c>
      <c r="N1" s="31" t="s">
        <v>7</v>
      </c>
      <c r="O1" s="31" t="s">
        <v>7</v>
      </c>
      <c r="P1" s="31" t="s">
        <v>7</v>
      </c>
      <c r="Q1" s="31" t="s">
        <v>7</v>
      </c>
      <c r="R1" s="31" t="s">
        <v>7</v>
      </c>
      <c r="S1" s="31" t="s">
        <v>7</v>
      </c>
      <c r="T1" s="31" t="s">
        <v>7</v>
      </c>
      <c r="U1" s="31" t="s">
        <v>7</v>
      </c>
      <c r="V1" s="31" t="s">
        <v>7</v>
      </c>
      <c r="W1" s="31" t="s">
        <v>7</v>
      </c>
      <c r="X1" s="31" t="s">
        <v>7</v>
      </c>
      <c r="Y1" s="31" t="s">
        <v>7</v>
      </c>
      <c r="Z1" s="31" t="s">
        <v>7</v>
      </c>
      <c r="AA1" s="31" t="s">
        <v>7</v>
      </c>
      <c r="AB1" s="31" t="s">
        <v>8</v>
      </c>
    </row>
    <row r="2" ht="12.75" hidden="1">
      <c r="A2" s="31" t="s">
        <v>9</v>
      </c>
    </row>
    <row r="3" spans="1:2" ht="12.75" hidden="1">
      <c r="A3" s="31" t="s">
        <v>10</v>
      </c>
      <c r="B3" s="31">
        <v>1</v>
      </c>
    </row>
    <row r="4" spans="1:2" ht="12.75" hidden="1">
      <c r="A4" s="31" t="s">
        <v>11</v>
      </c>
      <c r="B4" s="31" t="s">
        <v>12</v>
      </c>
    </row>
    <row r="5" spans="1:2" ht="12.75" hidden="1">
      <c r="A5" s="31" t="s">
        <v>13</v>
      </c>
      <c r="B5" s="31" t="s">
        <v>514</v>
      </c>
    </row>
    <row r="6" spans="1:2" ht="12.75" hidden="1">
      <c r="A6" s="31" t="s">
        <v>15</v>
      </c>
      <c r="B6" s="31" t="s">
        <v>515</v>
      </c>
    </row>
    <row r="7" spans="1:2" ht="12.75" hidden="1">
      <c r="A7" s="31" t="s">
        <v>17</v>
      </c>
      <c r="B7" s="31" t="s">
        <v>18</v>
      </c>
    </row>
    <row r="8" spans="1:27" ht="12.75">
      <c r="A8" s="31" t="s">
        <v>19</v>
      </c>
      <c r="F8" s="149"/>
      <c r="H8" s="149"/>
      <c r="I8" s="149"/>
      <c r="J8" s="149"/>
      <c r="K8" s="149"/>
      <c r="L8" s="149"/>
      <c r="M8" s="144"/>
      <c r="N8" s="144"/>
      <c r="P8" s="8" t="s">
        <v>20</v>
      </c>
      <c r="Q8" s="240"/>
      <c r="Z8" s="241"/>
      <c r="AA8" s="242"/>
    </row>
    <row r="9" spans="1:17" ht="12.75">
      <c r="A9" s="31" t="s">
        <v>19</v>
      </c>
      <c r="D9" s="144"/>
      <c r="E9" s="144"/>
      <c r="F9" s="243" t="s">
        <v>515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/>
    </row>
    <row r="10" spans="1:26" ht="21" customHeight="1">
      <c r="A10" s="31" t="s">
        <v>19</v>
      </c>
      <c r="D10" s="31" t="s">
        <v>284</v>
      </c>
      <c r="P10" s="155" t="s">
        <v>23</v>
      </c>
      <c r="Z10" s="244"/>
    </row>
    <row r="11" spans="1:17" ht="12.75">
      <c r="A11" s="31" t="s">
        <v>19</v>
      </c>
      <c r="D11" s="245"/>
      <c r="P11" s="24"/>
      <c r="Q11" s="152"/>
    </row>
    <row r="12" spans="1:16" ht="12.75">
      <c r="A12" s="31" t="s">
        <v>19</v>
      </c>
      <c r="D12" s="153"/>
      <c r="P12" s="155" t="s">
        <v>24</v>
      </c>
    </row>
    <row r="13" spans="1:17" ht="12.75">
      <c r="A13" s="31" t="s">
        <v>19</v>
      </c>
      <c r="D13" s="153"/>
      <c r="P13" s="28"/>
      <c r="Q13" s="152"/>
    </row>
    <row r="14" spans="1:27" ht="12.75">
      <c r="A14" s="31" t="s">
        <v>19</v>
      </c>
      <c r="AA14" s="157"/>
    </row>
    <row r="15" spans="1:27" ht="12.75" hidden="1">
      <c r="A15" s="31" t="s">
        <v>2</v>
      </c>
      <c r="H15" s="31" t="s">
        <v>25</v>
      </c>
      <c r="I15" s="31" t="s">
        <v>26</v>
      </c>
      <c r="J15" s="31" t="s">
        <v>27</v>
      </c>
      <c r="K15" s="31" t="s">
        <v>28</v>
      </c>
      <c r="L15" s="31" t="s">
        <v>29</v>
      </c>
      <c r="M15" s="31" t="s">
        <v>30</v>
      </c>
      <c r="N15" s="31" t="s">
        <v>31</v>
      </c>
      <c r="O15" s="31" t="s">
        <v>32</v>
      </c>
      <c r="P15" s="31" t="s">
        <v>336</v>
      </c>
      <c r="Q15" s="31" t="s">
        <v>337</v>
      </c>
      <c r="R15" s="31" t="s">
        <v>35</v>
      </c>
      <c r="S15" s="31" t="s">
        <v>36</v>
      </c>
      <c r="T15" s="31" t="s">
        <v>37</v>
      </c>
      <c r="U15" s="31" t="s">
        <v>38</v>
      </c>
      <c r="V15" s="31" t="s">
        <v>338</v>
      </c>
      <c r="W15" s="31" t="s">
        <v>339</v>
      </c>
      <c r="X15" s="31" t="s">
        <v>42</v>
      </c>
      <c r="Y15" s="31" t="s">
        <v>43</v>
      </c>
      <c r="Z15" s="31" t="s">
        <v>44</v>
      </c>
      <c r="AA15" s="31" t="s">
        <v>45</v>
      </c>
    </row>
    <row r="16" spans="1:27" ht="38.25">
      <c r="A16" s="31" t="s">
        <v>5</v>
      </c>
      <c r="D16" s="246" t="s">
        <v>514</v>
      </c>
      <c r="E16" s="247"/>
      <c r="F16" s="248" t="s">
        <v>516</v>
      </c>
      <c r="G16" s="247"/>
      <c r="H16" s="249" t="s">
        <v>48</v>
      </c>
      <c r="I16" s="249"/>
      <c r="J16" s="249" t="s">
        <v>49</v>
      </c>
      <c r="K16" s="249"/>
      <c r="L16" s="249" t="s">
        <v>50</v>
      </c>
      <c r="M16" s="249"/>
      <c r="N16" s="249" t="s">
        <v>51</v>
      </c>
      <c r="O16" s="249"/>
      <c r="P16" s="249" t="s">
        <v>52</v>
      </c>
      <c r="Q16" s="249"/>
      <c r="R16" s="249" t="s">
        <v>53</v>
      </c>
      <c r="S16" s="249"/>
      <c r="T16" s="249" t="s">
        <v>54</v>
      </c>
      <c r="U16" s="249"/>
      <c r="V16" s="249" t="s">
        <v>55</v>
      </c>
      <c r="W16" s="249"/>
      <c r="X16" s="249" t="s">
        <v>56</v>
      </c>
      <c r="Y16" s="249"/>
      <c r="Z16" s="249" t="s">
        <v>57</v>
      </c>
      <c r="AA16" s="249"/>
    </row>
    <row r="17" spans="1:27" ht="38.25">
      <c r="A17" s="31" t="s">
        <v>5</v>
      </c>
      <c r="D17" s="250"/>
      <c r="F17" s="251"/>
      <c r="H17" s="252" t="s">
        <v>58</v>
      </c>
      <c r="I17" s="253" t="s">
        <v>59</v>
      </c>
      <c r="J17" s="252" t="s">
        <v>58</v>
      </c>
      <c r="K17" s="253" t="s">
        <v>59</v>
      </c>
      <c r="L17" s="252" t="s">
        <v>58</v>
      </c>
      <c r="M17" s="253" t="s">
        <v>59</v>
      </c>
      <c r="N17" s="252" t="s">
        <v>58</v>
      </c>
      <c r="O17" s="253" t="s">
        <v>59</v>
      </c>
      <c r="P17" s="252" t="s">
        <v>58</v>
      </c>
      <c r="Q17" s="253" t="s">
        <v>59</v>
      </c>
      <c r="R17" s="252" t="s">
        <v>58</v>
      </c>
      <c r="S17" s="253" t="s">
        <v>59</v>
      </c>
      <c r="T17" s="252" t="s">
        <v>58</v>
      </c>
      <c r="U17" s="253" t="s">
        <v>59</v>
      </c>
      <c r="V17" s="211" t="s">
        <v>60</v>
      </c>
      <c r="W17" s="253" t="s">
        <v>59</v>
      </c>
      <c r="X17" s="252" t="s">
        <v>58</v>
      </c>
      <c r="Y17" s="253" t="s">
        <v>59</v>
      </c>
      <c r="Z17" s="252" t="s">
        <v>58</v>
      </c>
      <c r="AA17" s="253" t="s">
        <v>59</v>
      </c>
    </row>
    <row r="18" spans="1:28" ht="12.75">
      <c r="A18" s="31" t="s">
        <v>4</v>
      </c>
      <c r="D18" s="254" t="s">
        <v>62</v>
      </c>
      <c r="F18" s="255" t="s">
        <v>63</v>
      </c>
      <c r="H18" s="256">
        <v>1</v>
      </c>
      <c r="I18" s="257">
        <v>2</v>
      </c>
      <c r="J18" s="256">
        <v>3</v>
      </c>
      <c r="K18" s="257">
        <v>4</v>
      </c>
      <c r="L18" s="256">
        <v>5</v>
      </c>
      <c r="M18" s="257">
        <v>6</v>
      </c>
      <c r="N18" s="256">
        <v>7</v>
      </c>
      <c r="O18" s="257">
        <v>8</v>
      </c>
      <c r="P18" s="256">
        <v>9</v>
      </c>
      <c r="Q18" s="257">
        <v>10</v>
      </c>
      <c r="R18" s="256">
        <v>11</v>
      </c>
      <c r="S18" s="257">
        <v>12</v>
      </c>
      <c r="T18" s="256">
        <v>13</v>
      </c>
      <c r="U18" s="257">
        <v>14</v>
      </c>
      <c r="V18" s="256">
        <v>15</v>
      </c>
      <c r="W18" s="257">
        <v>16</v>
      </c>
      <c r="X18" s="256">
        <v>17</v>
      </c>
      <c r="Y18" s="257">
        <v>18</v>
      </c>
      <c r="Z18" s="256">
        <v>19</v>
      </c>
      <c r="AA18" s="257">
        <v>20</v>
      </c>
      <c r="AB18" s="258">
        <v>21</v>
      </c>
    </row>
    <row r="19" spans="1:28" ht="12.75" hidden="1">
      <c r="A19" s="31" t="s">
        <v>3</v>
      </c>
      <c r="H19" s="259" t="s">
        <v>517</v>
      </c>
      <c r="I19" s="31" t="s">
        <v>518</v>
      </c>
      <c r="J19" s="259" t="s">
        <v>519</v>
      </c>
      <c r="K19" s="31" t="s">
        <v>520</v>
      </c>
      <c r="L19" s="259" t="s">
        <v>521</v>
      </c>
      <c r="M19" s="31" t="s">
        <v>522</v>
      </c>
      <c r="N19" s="259" t="s">
        <v>523</v>
      </c>
      <c r="O19" s="31" t="s">
        <v>524</v>
      </c>
      <c r="P19" s="259" t="s">
        <v>525</v>
      </c>
      <c r="Q19" s="31" t="s">
        <v>526</v>
      </c>
      <c r="R19" s="259" t="s">
        <v>527</v>
      </c>
      <c r="S19" s="31" t="s">
        <v>528</v>
      </c>
      <c r="T19" s="259" t="s">
        <v>529</v>
      </c>
      <c r="U19" s="31" t="s">
        <v>530</v>
      </c>
      <c r="V19" s="259" t="s">
        <v>531</v>
      </c>
      <c r="W19" s="31" t="s">
        <v>532</v>
      </c>
      <c r="X19" s="259" t="s">
        <v>533</v>
      </c>
      <c r="Y19" s="31" t="s">
        <v>534</v>
      </c>
      <c r="Z19" s="259" t="s">
        <v>535</v>
      </c>
      <c r="AA19" s="31" t="s">
        <v>536</v>
      </c>
      <c r="AB19" s="31" t="s">
        <v>537</v>
      </c>
    </row>
    <row r="20" spans="1:28" ht="12.75">
      <c r="A20" s="31" t="s">
        <v>7</v>
      </c>
      <c r="C20" s="175" t="s">
        <v>538</v>
      </c>
      <c r="D20" s="260" t="s">
        <v>538</v>
      </c>
      <c r="E20" s="31" t="s">
        <v>539</v>
      </c>
      <c r="F20" s="261">
        <v>1</v>
      </c>
      <c r="H20" s="262">
        <f>(Odvetvia!J20+Odvetvia!L20+Odvetvia!N20+Odvetvia!P20+Odvetvia!R20+Odvetvia!T20+Odvetvia!V20+Odvetvia!X20+Odvetvia!Z20)</f>
        <v>8023</v>
      </c>
      <c r="I20" s="263">
        <f>IF(Odvetvia!AB20&lt;&gt;0,Odvetvia!H20*100/Odvetvia!AB20,0)</f>
        <v>0</v>
      </c>
      <c r="J20" s="264"/>
      <c r="K20" s="263">
        <f>IF(Odvetvia!AB20&lt;&gt;0,Odvetvia!J20*100/Odvetvia!AB20,0)</f>
        <v>0</v>
      </c>
      <c r="L20" s="264">
        <v>8023</v>
      </c>
      <c r="M20" s="263">
        <f>IF(Odvetvia!AB20&lt;&gt;0,Odvetvia!L20*100/Odvetvia!AB20,0)</f>
        <v>0</v>
      </c>
      <c r="N20" s="264"/>
      <c r="O20" s="263">
        <f>IF(Odvetvia!AB20&lt;&gt;0,Odvetvia!N20*100/Odvetvia!AB20,0)</f>
        <v>0</v>
      </c>
      <c r="P20" s="264"/>
      <c r="Q20" s="263">
        <f>IF(Odvetvia!AB20&lt;&gt;0,Odvetvia!P20*100/Odvetvia!AB20,0)</f>
        <v>0</v>
      </c>
      <c r="R20" s="264"/>
      <c r="S20" s="263">
        <f>IF(Odvetvia!AB20&lt;&gt;0,Odvetvia!R20*100/Odvetvia!AB20,0)</f>
        <v>0</v>
      </c>
      <c r="T20" s="264"/>
      <c r="U20" s="263">
        <f>IF(Odvetvia!AB20&lt;&gt;0,Odvetvia!T20*100/Odvetvia!AB20,0)</f>
        <v>0</v>
      </c>
      <c r="V20" s="264"/>
      <c r="W20" s="263">
        <f>IF(Odvetvia!AB20&lt;&gt;0,Odvetvia!V20*100/Odvetvia!AB20,0)</f>
        <v>0</v>
      </c>
      <c r="X20" s="264"/>
      <c r="Y20" s="263">
        <f>IF(Odvetvia!AB20&lt;&gt;0,Odvetvia!X20*100/Odvetvia!AB20,0)</f>
        <v>0</v>
      </c>
      <c r="Z20" s="264"/>
      <c r="AA20" s="263">
        <f>IF(Odvetvia!AB20&lt;&gt;0,Odvetvia!Z20*100/Odvetvia!AB20,0)</f>
        <v>0</v>
      </c>
      <c r="AB20" s="31">
        <f>'[1]Zlozenie'!I50</f>
        <v>0</v>
      </c>
    </row>
    <row r="21" spans="1:28" ht="12.75">
      <c r="A21" s="31" t="s">
        <v>7</v>
      </c>
      <c r="C21" s="175" t="s">
        <v>540</v>
      </c>
      <c r="D21" s="265" t="s">
        <v>540</v>
      </c>
      <c r="E21" s="31" t="s">
        <v>541</v>
      </c>
      <c r="F21" s="266">
        <v>2</v>
      </c>
      <c r="H21" s="267">
        <f>(Odvetvia!J21+Odvetvia!L21+Odvetvia!N21+Odvetvia!P21+Odvetvia!R21+Odvetvia!T21+Odvetvia!V21+Odvetvia!X21+Odvetvia!Z21)</f>
        <v>0</v>
      </c>
      <c r="I21" s="268">
        <f>IF(Odvetvia!AB20&lt;&gt;0,Odvetvia!H21*100/Odvetvia!AB20,0)</f>
        <v>0</v>
      </c>
      <c r="J21" s="269"/>
      <c r="K21" s="268">
        <f>IF(Odvetvia!AB20&lt;&gt;0,Odvetvia!J21*100/Odvetvia!AB20,0)</f>
        <v>0</v>
      </c>
      <c r="L21" s="269"/>
      <c r="M21" s="268">
        <f>IF(Odvetvia!AB20&lt;&gt;0,Odvetvia!L21*100/Odvetvia!AB20,0)</f>
        <v>0</v>
      </c>
      <c r="N21" s="269"/>
      <c r="O21" s="268">
        <f>IF(Odvetvia!AB20&lt;&gt;0,Odvetvia!N21*100/Odvetvia!AB20,0)</f>
        <v>0</v>
      </c>
      <c r="P21" s="269"/>
      <c r="Q21" s="268">
        <f>IF(Odvetvia!AB20&lt;&gt;0,Odvetvia!P21*100/Odvetvia!AB20,0)</f>
        <v>0</v>
      </c>
      <c r="R21" s="269"/>
      <c r="S21" s="268">
        <f>IF(Odvetvia!AB20&lt;&gt;0,Odvetvia!R21*100/Odvetvia!AB20,0)</f>
        <v>0</v>
      </c>
      <c r="T21" s="269"/>
      <c r="U21" s="268">
        <f>IF(Odvetvia!AB20&lt;&gt;0,Odvetvia!T21*100/Odvetvia!AB20,0)</f>
        <v>0</v>
      </c>
      <c r="V21" s="269"/>
      <c r="W21" s="268">
        <f>IF(Odvetvia!AB20&lt;&gt;0,Odvetvia!V21*100/Odvetvia!AB20,0)</f>
        <v>0</v>
      </c>
      <c r="X21" s="269"/>
      <c r="Y21" s="268">
        <f>IF(Odvetvia!AB20&lt;&gt;0,Odvetvia!X21*100/Odvetvia!AB20,0)</f>
        <v>0</v>
      </c>
      <c r="Z21" s="269"/>
      <c r="AA21" s="268">
        <f>IF(Odvetvia!AB20&lt;&gt;0,Odvetvia!Z21*100/Odvetvia!AB20,0)</f>
        <v>0</v>
      </c>
      <c r="AB21" s="197"/>
    </row>
    <row r="22" spans="1:28" ht="12.75">
      <c r="A22" s="31" t="s">
        <v>7</v>
      </c>
      <c r="C22" s="31" t="s">
        <v>542</v>
      </c>
      <c r="D22" s="270" t="s">
        <v>542</v>
      </c>
      <c r="E22" s="271" t="s">
        <v>543</v>
      </c>
      <c r="F22" s="272" t="s">
        <v>544</v>
      </c>
      <c r="G22" s="271"/>
      <c r="H22" s="273">
        <f>(Odvetvia!J22+Odvetvia!L22+Odvetvia!N22+Odvetvia!P22+Odvetvia!R22+Odvetvia!T22+Odvetvia!V22+Odvetvia!X22+Odvetvia!Z22)</f>
        <v>0</v>
      </c>
      <c r="I22" s="274">
        <f>IF(Odvetvia!AB20&lt;&gt;0,Odvetvia!H22*100/Odvetvia!AB20,0)</f>
        <v>0</v>
      </c>
      <c r="J22" s="275"/>
      <c r="K22" s="274">
        <f>IF(Odvetvia!AB20&lt;&gt;0,Odvetvia!J22*100/Odvetvia!AB20,0)</f>
        <v>0</v>
      </c>
      <c r="L22" s="275"/>
      <c r="M22" s="274">
        <f>IF(Odvetvia!AB20&lt;&gt;0,Odvetvia!L22*100/Odvetvia!AB20,0)</f>
        <v>0</v>
      </c>
      <c r="N22" s="275"/>
      <c r="O22" s="274">
        <f>IF(Odvetvia!AB20&lt;&gt;0,Odvetvia!N22*100/Odvetvia!AB20,0)</f>
        <v>0</v>
      </c>
      <c r="P22" s="275"/>
      <c r="Q22" s="274">
        <f>IF(Odvetvia!AB20&lt;&gt;0,Odvetvia!P22*100/Odvetvia!AB20,0)</f>
        <v>0</v>
      </c>
      <c r="R22" s="275"/>
      <c r="S22" s="274">
        <f>IF(Odvetvia!AB20&lt;&gt;0,Odvetvia!R22*100/Odvetvia!AB20,0)</f>
        <v>0</v>
      </c>
      <c r="T22" s="275"/>
      <c r="U22" s="274">
        <f>IF(Odvetvia!AB20&lt;&gt;0,Odvetvia!T22*100/Odvetvia!AB20,0)</f>
        <v>0</v>
      </c>
      <c r="V22" s="275"/>
      <c r="W22" s="274">
        <f>IF(Odvetvia!AB20&lt;&gt;0,Odvetvia!V22*100/Odvetvia!AB20,0)</f>
        <v>0</v>
      </c>
      <c r="X22" s="275"/>
      <c r="Y22" s="274">
        <f>IF(Odvetvia!AB20&lt;&gt;0,Odvetvia!X22*100/Odvetvia!AB20,0)</f>
        <v>0</v>
      </c>
      <c r="Z22" s="275"/>
      <c r="AA22" s="274">
        <f>IF(Odvetvia!AB20&lt;&gt;0,Odvetvia!Z22*100/Odvetvia!AB20,0)</f>
        <v>0</v>
      </c>
      <c r="AB22" s="197"/>
    </row>
    <row r="23" spans="1:28" ht="12.75">
      <c r="A23" s="31" t="s">
        <v>7</v>
      </c>
      <c r="C23" s="31" t="s">
        <v>545</v>
      </c>
      <c r="D23" s="276" t="s">
        <v>545</v>
      </c>
      <c r="E23" s="277" t="s">
        <v>546</v>
      </c>
      <c r="F23" s="278" t="s">
        <v>547</v>
      </c>
      <c r="G23" s="277"/>
      <c r="H23" s="279">
        <f>(Odvetvia!J23+Odvetvia!L23+Odvetvia!N23+Odvetvia!P23+Odvetvia!R23+Odvetvia!T23+Odvetvia!V23+Odvetvia!X23+Odvetvia!Z23)</f>
        <v>0</v>
      </c>
      <c r="I23" s="280">
        <f>IF(Odvetvia!AB20&lt;&gt;0,Odvetvia!H23*100/Odvetvia!AB20,0)</f>
        <v>0</v>
      </c>
      <c r="J23" s="281"/>
      <c r="K23" s="280">
        <f>IF(Odvetvia!AB20&lt;&gt;0,Odvetvia!J23*100/Odvetvia!AB20,0)</f>
        <v>0</v>
      </c>
      <c r="L23" s="281"/>
      <c r="M23" s="280">
        <f>IF(Odvetvia!AB20&lt;&gt;0,Odvetvia!L23*100/Odvetvia!AB20,0)</f>
        <v>0</v>
      </c>
      <c r="N23" s="281"/>
      <c r="O23" s="280">
        <f>IF(Odvetvia!AB20&lt;&gt;0,Odvetvia!N23*100/Odvetvia!AB20,0)</f>
        <v>0</v>
      </c>
      <c r="P23" s="281"/>
      <c r="Q23" s="280">
        <f>IF(Odvetvia!AB20&lt;&gt;0,Odvetvia!P23*100/Odvetvia!AB20,0)</f>
        <v>0</v>
      </c>
      <c r="R23" s="281"/>
      <c r="S23" s="280">
        <f>IF(Odvetvia!AB20&lt;&gt;0,Odvetvia!R23*100/Odvetvia!AB20,0)</f>
        <v>0</v>
      </c>
      <c r="T23" s="281"/>
      <c r="U23" s="280">
        <f>IF(Odvetvia!AB20&lt;&gt;0,Odvetvia!T23*100/Odvetvia!AB20,0)</f>
        <v>0</v>
      </c>
      <c r="V23" s="281"/>
      <c r="W23" s="280">
        <f>IF(Odvetvia!AB20&lt;&gt;0,Odvetvia!V23*100/Odvetvia!AB20,0)</f>
        <v>0</v>
      </c>
      <c r="X23" s="281"/>
      <c r="Y23" s="280">
        <f>IF(Odvetvia!AB20&lt;&gt;0,Odvetvia!X23*100/Odvetvia!AB20,0)</f>
        <v>0</v>
      </c>
      <c r="Z23" s="281"/>
      <c r="AA23" s="280">
        <f>IF(Odvetvia!AB20&lt;&gt;0,Odvetvia!Z23*100/Odvetvia!AB20,0)</f>
        <v>0</v>
      </c>
      <c r="AB23" s="197"/>
    </row>
    <row r="24" spans="1:28" ht="12.75">
      <c r="A24" s="31" t="s">
        <v>7</v>
      </c>
      <c r="C24" s="175" t="s">
        <v>548</v>
      </c>
      <c r="D24" s="265" t="s">
        <v>548</v>
      </c>
      <c r="E24" s="277" t="s">
        <v>549</v>
      </c>
      <c r="F24" s="266">
        <v>3</v>
      </c>
      <c r="G24" s="277"/>
      <c r="H24" s="273">
        <f>(Odvetvia!J24+Odvetvia!L24+Odvetvia!N24+Odvetvia!P24+Odvetvia!R24+Odvetvia!T24+Odvetvia!V24+Odvetvia!X24+Odvetvia!Z24)</f>
        <v>0</v>
      </c>
      <c r="I24" s="274">
        <f>IF(Odvetvia!AB20&lt;&gt;0,Odvetvia!H24*100/Odvetvia!AB20,0)</f>
        <v>0</v>
      </c>
      <c r="J24" s="275"/>
      <c r="K24" s="274">
        <f>IF(Odvetvia!AB20&lt;&gt;0,Odvetvia!J24*100/Odvetvia!AB20,0)</f>
        <v>0</v>
      </c>
      <c r="L24" s="275"/>
      <c r="M24" s="274">
        <f>IF(Odvetvia!AB20&lt;&gt;0,Odvetvia!L24*100/Odvetvia!AB20,0)</f>
        <v>0</v>
      </c>
      <c r="N24" s="275"/>
      <c r="O24" s="274">
        <f>IF(Odvetvia!AB20&lt;&gt;0,Odvetvia!N24*100/Odvetvia!AB20,0)</f>
        <v>0</v>
      </c>
      <c r="P24" s="275"/>
      <c r="Q24" s="274">
        <f>IF(Odvetvia!AB20&lt;&gt;0,Odvetvia!P24*100/Odvetvia!AB20,0)</f>
        <v>0</v>
      </c>
      <c r="R24" s="275"/>
      <c r="S24" s="274">
        <f>IF(Odvetvia!AB20&lt;&gt;0,Odvetvia!R24*100/Odvetvia!AB20,0)</f>
        <v>0</v>
      </c>
      <c r="T24" s="275"/>
      <c r="U24" s="274">
        <f>IF(Odvetvia!AB20&lt;&gt;0,Odvetvia!T24*100/Odvetvia!AB20,0)</f>
        <v>0</v>
      </c>
      <c r="V24" s="275"/>
      <c r="W24" s="274">
        <f>IF(Odvetvia!AB20&lt;&gt;0,Odvetvia!V24*100/Odvetvia!AB20,0)</f>
        <v>0</v>
      </c>
      <c r="X24" s="275"/>
      <c r="Y24" s="274">
        <f>IF(Odvetvia!AB20&lt;&gt;0,Odvetvia!X24*100/Odvetvia!AB20,0)</f>
        <v>0</v>
      </c>
      <c r="Z24" s="275"/>
      <c r="AA24" s="274">
        <f>IF(Odvetvia!AB20&lt;&gt;0,Odvetvia!Z24*100/Odvetvia!AB20,0)</f>
        <v>0</v>
      </c>
      <c r="AB24" s="197"/>
    </row>
    <row r="25" spans="1:28" ht="12.75">
      <c r="A25" s="31" t="s">
        <v>7</v>
      </c>
      <c r="C25" s="31" t="s">
        <v>550</v>
      </c>
      <c r="D25" s="282" t="s">
        <v>550</v>
      </c>
      <c r="E25" s="277" t="s">
        <v>551</v>
      </c>
      <c r="F25" s="272" t="s">
        <v>552</v>
      </c>
      <c r="G25" s="277"/>
      <c r="H25" s="283">
        <f>(Odvetvia!J25+Odvetvia!L25+Odvetvia!N25+Odvetvia!P25+Odvetvia!R25+Odvetvia!T25+Odvetvia!V25+Odvetvia!X25+Odvetvia!Z25)</f>
        <v>0</v>
      </c>
      <c r="I25" s="284">
        <f>IF(Odvetvia!AB20&lt;&gt;0,Odvetvia!H25*100/Odvetvia!AB20,0)</f>
        <v>0</v>
      </c>
      <c r="J25" s="285"/>
      <c r="K25" s="284">
        <f>IF(Odvetvia!AB20&lt;&gt;0,Odvetvia!J25*100/Odvetvia!AB20,0)</f>
        <v>0</v>
      </c>
      <c r="L25" s="285"/>
      <c r="M25" s="284">
        <f>IF(Odvetvia!AB20&lt;&gt;0,Odvetvia!L25*100/Odvetvia!AB20,0)</f>
        <v>0</v>
      </c>
      <c r="N25" s="285"/>
      <c r="O25" s="284">
        <f>IF(Odvetvia!AB20&lt;&gt;0,Odvetvia!N25*100/Odvetvia!AB20,0)</f>
        <v>0</v>
      </c>
      <c r="P25" s="285"/>
      <c r="Q25" s="284">
        <f>IF(Odvetvia!AB20&lt;&gt;0,Odvetvia!P25*100/Odvetvia!AB20,0)</f>
        <v>0</v>
      </c>
      <c r="R25" s="285"/>
      <c r="S25" s="284">
        <f>IF(Odvetvia!AB20&lt;&gt;0,Odvetvia!R25*100/Odvetvia!AB20,0)</f>
        <v>0</v>
      </c>
      <c r="T25" s="285"/>
      <c r="U25" s="284">
        <f>IF(Odvetvia!AB20&lt;&gt;0,Odvetvia!T25*100/Odvetvia!AB20,0)</f>
        <v>0</v>
      </c>
      <c r="V25" s="285"/>
      <c r="W25" s="284">
        <f>IF(Odvetvia!AB20&lt;&gt;0,Odvetvia!V25*100/Odvetvia!AB20,0)</f>
        <v>0</v>
      </c>
      <c r="X25" s="285"/>
      <c r="Y25" s="284">
        <f>IF(Odvetvia!AB20&lt;&gt;0,Odvetvia!X25*100/Odvetvia!AB20,0)</f>
        <v>0</v>
      </c>
      <c r="Z25" s="285"/>
      <c r="AA25" s="284">
        <f>IF(Odvetvia!AB20&lt;&gt;0,Odvetvia!Z25*100/Odvetvia!AB20,0)</f>
        <v>0</v>
      </c>
      <c r="AB25" s="197"/>
    </row>
    <row r="26" spans="1:28" ht="12.75">
      <c r="A26" s="31" t="s">
        <v>7</v>
      </c>
      <c r="C26" s="31" t="s">
        <v>553</v>
      </c>
      <c r="D26" s="276" t="s">
        <v>553</v>
      </c>
      <c r="E26" s="277" t="s">
        <v>554</v>
      </c>
      <c r="F26" s="278" t="s">
        <v>555</v>
      </c>
      <c r="G26" s="277"/>
      <c r="H26" s="279">
        <f>(Odvetvia!J26+Odvetvia!L26+Odvetvia!N26+Odvetvia!P26+Odvetvia!R26+Odvetvia!T26+Odvetvia!V26+Odvetvia!X26+Odvetvia!Z26)</f>
        <v>0</v>
      </c>
      <c r="I26" s="280">
        <f>IF(Odvetvia!AB20&lt;&gt;0,Odvetvia!H26*100/Odvetvia!AB20,0)</f>
        <v>0</v>
      </c>
      <c r="J26" s="281"/>
      <c r="K26" s="280">
        <f>IF(Odvetvia!AB20&lt;&gt;0,Odvetvia!J26*100/Odvetvia!AB20,0)</f>
        <v>0</v>
      </c>
      <c r="L26" s="281"/>
      <c r="M26" s="280">
        <f>IF(Odvetvia!AB20&lt;&gt;0,Odvetvia!L26*100/Odvetvia!AB20,0)</f>
        <v>0</v>
      </c>
      <c r="N26" s="281"/>
      <c r="O26" s="280">
        <f>IF(Odvetvia!AB20&lt;&gt;0,Odvetvia!N26*100/Odvetvia!AB20,0)</f>
        <v>0</v>
      </c>
      <c r="P26" s="281"/>
      <c r="Q26" s="280">
        <f>IF(Odvetvia!AB20&lt;&gt;0,Odvetvia!P26*100/Odvetvia!AB20,0)</f>
        <v>0</v>
      </c>
      <c r="R26" s="281"/>
      <c r="S26" s="280">
        <f>IF(Odvetvia!AB20&lt;&gt;0,Odvetvia!R26*100/Odvetvia!AB20,0)</f>
        <v>0</v>
      </c>
      <c r="T26" s="281"/>
      <c r="U26" s="280">
        <f>IF(Odvetvia!AB20&lt;&gt;0,Odvetvia!T26*100/Odvetvia!AB20,0)</f>
        <v>0</v>
      </c>
      <c r="V26" s="281"/>
      <c r="W26" s="280">
        <f>IF(Odvetvia!AB20&lt;&gt;0,Odvetvia!V26*100/Odvetvia!AB20,0)</f>
        <v>0</v>
      </c>
      <c r="X26" s="281"/>
      <c r="Y26" s="280">
        <f>IF(Odvetvia!AB20&lt;&gt;0,Odvetvia!X26*100/Odvetvia!AB20,0)</f>
        <v>0</v>
      </c>
      <c r="Z26" s="281"/>
      <c r="AA26" s="280">
        <f>IF(Odvetvia!AB20&lt;&gt;0,Odvetvia!Z26*100/Odvetvia!AB20,0)</f>
        <v>0</v>
      </c>
      <c r="AB26" s="197"/>
    </row>
    <row r="27" spans="1:28" ht="12.75">
      <c r="A27" s="31" t="s">
        <v>7</v>
      </c>
      <c r="C27" s="175" t="s">
        <v>556</v>
      </c>
      <c r="D27" s="265" t="s">
        <v>556</v>
      </c>
      <c r="E27" s="277" t="s">
        <v>557</v>
      </c>
      <c r="F27" s="266">
        <v>4</v>
      </c>
      <c r="G27" s="277"/>
      <c r="H27" s="283">
        <f>(Odvetvia!J27+Odvetvia!L27+Odvetvia!N27+Odvetvia!P27+Odvetvia!R27+Odvetvia!T27+Odvetvia!V27+Odvetvia!X27+Odvetvia!Z27)</f>
        <v>0</v>
      </c>
      <c r="I27" s="284">
        <f>IF(Odvetvia!AB20&lt;&gt;0,Odvetvia!H27*100/Odvetvia!AB20,0)</f>
        <v>0</v>
      </c>
      <c r="J27" s="285"/>
      <c r="K27" s="284">
        <f>IF(Odvetvia!AB20&lt;&gt;0,Odvetvia!J27*100/Odvetvia!AB20,0)</f>
        <v>0</v>
      </c>
      <c r="L27" s="285"/>
      <c r="M27" s="284">
        <f>IF(Odvetvia!AB20&lt;&gt;0,Odvetvia!L27*100/Odvetvia!AB20,0)</f>
        <v>0</v>
      </c>
      <c r="N27" s="285"/>
      <c r="O27" s="284">
        <f>IF(Odvetvia!AB20&lt;&gt;0,Odvetvia!N27*100/Odvetvia!AB20,0)</f>
        <v>0</v>
      </c>
      <c r="P27" s="285"/>
      <c r="Q27" s="284">
        <f>IF(Odvetvia!AB20&lt;&gt;0,Odvetvia!P27*100/Odvetvia!AB20,0)</f>
        <v>0</v>
      </c>
      <c r="R27" s="285"/>
      <c r="S27" s="284">
        <f>IF(Odvetvia!AB20&lt;&gt;0,Odvetvia!R27*100/Odvetvia!AB20,0)</f>
        <v>0</v>
      </c>
      <c r="T27" s="285"/>
      <c r="U27" s="284">
        <f>IF(Odvetvia!AB20&lt;&gt;0,Odvetvia!T27*100/Odvetvia!AB20,0)</f>
        <v>0</v>
      </c>
      <c r="V27" s="285"/>
      <c r="W27" s="284">
        <f>IF(Odvetvia!AB20&lt;&gt;0,Odvetvia!V27*100/Odvetvia!AB20,0)</f>
        <v>0</v>
      </c>
      <c r="X27" s="285"/>
      <c r="Y27" s="284">
        <f>IF(Odvetvia!AB20&lt;&gt;0,Odvetvia!X27*100/Odvetvia!AB20,0)</f>
        <v>0</v>
      </c>
      <c r="Z27" s="285"/>
      <c r="AA27" s="284">
        <f>IF(Odvetvia!AB20&lt;&gt;0,Odvetvia!Z27*100/Odvetvia!AB20,0)</f>
        <v>0</v>
      </c>
      <c r="AB27" s="197"/>
    </row>
    <row r="28" spans="1:28" ht="12.75">
      <c r="A28" s="31" t="s">
        <v>7</v>
      </c>
      <c r="C28" s="31" t="s">
        <v>558</v>
      </c>
      <c r="D28" s="282" t="s">
        <v>558</v>
      </c>
      <c r="E28" s="277" t="s">
        <v>559</v>
      </c>
      <c r="F28" s="272" t="s">
        <v>560</v>
      </c>
      <c r="G28" s="277"/>
      <c r="H28" s="283">
        <f>(Odvetvia!J28+Odvetvia!L28+Odvetvia!N28+Odvetvia!P28+Odvetvia!R28+Odvetvia!T28+Odvetvia!V28+Odvetvia!X28+Odvetvia!Z28)</f>
        <v>0</v>
      </c>
      <c r="I28" s="284">
        <f>IF(Odvetvia!AB20&lt;&gt;0,Odvetvia!H28*100/Odvetvia!AB20,0)</f>
        <v>0</v>
      </c>
      <c r="J28" s="285"/>
      <c r="K28" s="284">
        <f>IF(Odvetvia!AB20&lt;&gt;0,Odvetvia!J28*100/Odvetvia!AB20,0)</f>
        <v>0</v>
      </c>
      <c r="L28" s="285"/>
      <c r="M28" s="284">
        <f>IF(Odvetvia!AB20&lt;&gt;0,Odvetvia!L28*100/Odvetvia!AB20,0)</f>
        <v>0</v>
      </c>
      <c r="N28" s="285"/>
      <c r="O28" s="284">
        <f>IF(Odvetvia!AB20&lt;&gt;0,Odvetvia!N28*100/Odvetvia!AB20,0)</f>
        <v>0</v>
      </c>
      <c r="P28" s="285"/>
      <c r="Q28" s="284">
        <f>IF(Odvetvia!AB20&lt;&gt;0,Odvetvia!P28*100/Odvetvia!AB20,0)</f>
        <v>0</v>
      </c>
      <c r="R28" s="285"/>
      <c r="S28" s="284">
        <f>IF(Odvetvia!AB20&lt;&gt;0,Odvetvia!R28*100/Odvetvia!AB20,0)</f>
        <v>0</v>
      </c>
      <c r="T28" s="285"/>
      <c r="U28" s="284">
        <f>IF(Odvetvia!AB20&lt;&gt;0,Odvetvia!T28*100/Odvetvia!AB20,0)</f>
        <v>0</v>
      </c>
      <c r="V28" s="285"/>
      <c r="W28" s="284">
        <f>IF(Odvetvia!AB20&lt;&gt;0,Odvetvia!V28*100/Odvetvia!AB20,0)</f>
        <v>0</v>
      </c>
      <c r="X28" s="285"/>
      <c r="Y28" s="284">
        <f>IF(Odvetvia!AB20&lt;&gt;0,Odvetvia!X28*100/Odvetvia!AB20,0)</f>
        <v>0</v>
      </c>
      <c r="Z28" s="285"/>
      <c r="AA28" s="284">
        <f>IF(Odvetvia!AB20&lt;&gt;0,Odvetvia!Z28*100/Odvetvia!AB20,0)</f>
        <v>0</v>
      </c>
      <c r="AB28" s="197"/>
    </row>
    <row r="29" spans="1:28" ht="12.75">
      <c r="A29" s="31" t="s">
        <v>7</v>
      </c>
      <c r="C29" s="31" t="s">
        <v>561</v>
      </c>
      <c r="D29" s="282" t="s">
        <v>561</v>
      </c>
      <c r="E29" s="277" t="s">
        <v>562</v>
      </c>
      <c r="F29" s="272" t="s">
        <v>563</v>
      </c>
      <c r="G29" s="277"/>
      <c r="H29" s="283">
        <f>(Odvetvia!J29+Odvetvia!L29+Odvetvia!N29+Odvetvia!P29+Odvetvia!R29+Odvetvia!T29+Odvetvia!V29+Odvetvia!X29+Odvetvia!Z29)</f>
        <v>0</v>
      </c>
      <c r="I29" s="284">
        <f>IF(Odvetvia!AB20&lt;&gt;0,Odvetvia!H29*100/Odvetvia!AB20,0)</f>
        <v>0</v>
      </c>
      <c r="J29" s="285"/>
      <c r="K29" s="284">
        <f>IF(Odvetvia!AB20&lt;&gt;0,Odvetvia!J29*100/Odvetvia!AB20,0)</f>
        <v>0</v>
      </c>
      <c r="L29" s="285"/>
      <c r="M29" s="284">
        <f>IF(Odvetvia!AB20&lt;&gt;0,Odvetvia!L29*100/Odvetvia!AB20,0)</f>
        <v>0</v>
      </c>
      <c r="N29" s="285"/>
      <c r="O29" s="284">
        <f>IF(Odvetvia!AB20&lt;&gt;0,Odvetvia!N29*100/Odvetvia!AB20,0)</f>
        <v>0</v>
      </c>
      <c r="P29" s="285"/>
      <c r="Q29" s="284">
        <f>IF(Odvetvia!AB20&lt;&gt;0,Odvetvia!P29*100/Odvetvia!AB20,0)</f>
        <v>0</v>
      </c>
      <c r="R29" s="285"/>
      <c r="S29" s="284">
        <f>IF(Odvetvia!AB20&lt;&gt;0,Odvetvia!R29*100/Odvetvia!AB20,0)</f>
        <v>0</v>
      </c>
      <c r="T29" s="285"/>
      <c r="U29" s="284">
        <f>IF(Odvetvia!AB20&lt;&gt;0,Odvetvia!T29*100/Odvetvia!AB20,0)</f>
        <v>0</v>
      </c>
      <c r="V29" s="285"/>
      <c r="W29" s="284">
        <f>IF(Odvetvia!AB20&lt;&gt;0,Odvetvia!V29*100/Odvetvia!AB20,0)</f>
        <v>0</v>
      </c>
      <c r="X29" s="285"/>
      <c r="Y29" s="284">
        <f>IF(Odvetvia!AB20&lt;&gt;0,Odvetvia!X29*100/Odvetvia!AB20,0)</f>
        <v>0</v>
      </c>
      <c r="Z29" s="285"/>
      <c r="AA29" s="284">
        <f>IF(Odvetvia!AB20&lt;&gt;0,Odvetvia!Z29*100/Odvetvia!AB20,0)</f>
        <v>0</v>
      </c>
      <c r="AB29" s="197"/>
    </row>
    <row r="30" spans="1:28" ht="12.75">
      <c r="A30" s="31" t="s">
        <v>7</v>
      </c>
      <c r="C30" s="31" t="s">
        <v>564</v>
      </c>
      <c r="D30" s="282" t="s">
        <v>564</v>
      </c>
      <c r="E30" s="277" t="s">
        <v>565</v>
      </c>
      <c r="F30" s="272" t="s">
        <v>566</v>
      </c>
      <c r="G30" s="277"/>
      <c r="H30" s="283">
        <f>(Odvetvia!J30+Odvetvia!L30+Odvetvia!N30+Odvetvia!P30+Odvetvia!R30+Odvetvia!T30+Odvetvia!V30+Odvetvia!X30+Odvetvia!Z30)</f>
        <v>0</v>
      </c>
      <c r="I30" s="284">
        <f>IF(Odvetvia!AB20&lt;&gt;0,Odvetvia!H30*100/Odvetvia!AB20,0)</f>
        <v>0</v>
      </c>
      <c r="J30" s="285"/>
      <c r="K30" s="284">
        <f>IF(Odvetvia!AB20&lt;&gt;0,Odvetvia!J30*100/Odvetvia!AB20,0)</f>
        <v>0</v>
      </c>
      <c r="L30" s="285"/>
      <c r="M30" s="284">
        <f>IF(Odvetvia!AB20&lt;&gt;0,Odvetvia!L30*100/Odvetvia!AB20,0)</f>
        <v>0</v>
      </c>
      <c r="N30" s="285"/>
      <c r="O30" s="284">
        <f>IF(Odvetvia!AB20&lt;&gt;0,Odvetvia!N30*100/Odvetvia!AB20,0)</f>
        <v>0</v>
      </c>
      <c r="P30" s="285"/>
      <c r="Q30" s="284">
        <f>IF(Odvetvia!AB20&lt;&gt;0,Odvetvia!P30*100/Odvetvia!AB20,0)</f>
        <v>0</v>
      </c>
      <c r="R30" s="285"/>
      <c r="S30" s="284">
        <f>IF(Odvetvia!AB20&lt;&gt;0,Odvetvia!R30*100/Odvetvia!AB20,0)</f>
        <v>0</v>
      </c>
      <c r="T30" s="285"/>
      <c r="U30" s="284">
        <f>IF(Odvetvia!AB20&lt;&gt;0,Odvetvia!T30*100/Odvetvia!AB20,0)</f>
        <v>0</v>
      </c>
      <c r="V30" s="285"/>
      <c r="W30" s="284">
        <f>IF(Odvetvia!AB20&lt;&gt;0,Odvetvia!V30*100/Odvetvia!AB20,0)</f>
        <v>0</v>
      </c>
      <c r="X30" s="285"/>
      <c r="Y30" s="284">
        <f>IF(Odvetvia!AB20&lt;&gt;0,Odvetvia!X30*100/Odvetvia!AB20,0)</f>
        <v>0</v>
      </c>
      <c r="Z30" s="285"/>
      <c r="AA30" s="284">
        <f>IF(Odvetvia!AB20&lt;&gt;0,Odvetvia!Z30*100/Odvetvia!AB20,0)</f>
        <v>0</v>
      </c>
      <c r="AB30" s="197"/>
    </row>
    <row r="31" spans="1:28" ht="12.75">
      <c r="A31" s="31" t="s">
        <v>7</v>
      </c>
      <c r="C31" s="31" t="s">
        <v>567</v>
      </c>
      <c r="D31" s="276" t="s">
        <v>567</v>
      </c>
      <c r="E31" s="277" t="s">
        <v>568</v>
      </c>
      <c r="F31" s="278" t="s">
        <v>569</v>
      </c>
      <c r="G31" s="277"/>
      <c r="H31" s="279">
        <f>(Odvetvia!J31+Odvetvia!L31+Odvetvia!N31+Odvetvia!P31+Odvetvia!R31+Odvetvia!T31+Odvetvia!V31+Odvetvia!X31+Odvetvia!Z31)</f>
        <v>0</v>
      </c>
      <c r="I31" s="280">
        <f>IF(Odvetvia!AB20&lt;&gt;0,Odvetvia!H31*100/Odvetvia!AB20,0)</f>
        <v>0</v>
      </c>
      <c r="J31" s="281"/>
      <c r="K31" s="280">
        <f>IF(Odvetvia!AB20&lt;&gt;0,Odvetvia!J31*100/Odvetvia!AB20,0)</f>
        <v>0</v>
      </c>
      <c r="L31" s="281"/>
      <c r="M31" s="280">
        <f>IF(Odvetvia!AB20&lt;&gt;0,Odvetvia!L31*100/Odvetvia!AB20,0)</f>
        <v>0</v>
      </c>
      <c r="N31" s="281"/>
      <c r="O31" s="280">
        <f>IF(Odvetvia!AB20&lt;&gt;0,Odvetvia!N31*100/Odvetvia!AB20,0)</f>
        <v>0</v>
      </c>
      <c r="P31" s="281"/>
      <c r="Q31" s="280">
        <f>IF(Odvetvia!AB20&lt;&gt;0,Odvetvia!P31*100/Odvetvia!AB20,0)</f>
        <v>0</v>
      </c>
      <c r="R31" s="281"/>
      <c r="S31" s="280">
        <f>IF(Odvetvia!AB20&lt;&gt;0,Odvetvia!R31*100/Odvetvia!AB20,0)</f>
        <v>0</v>
      </c>
      <c r="T31" s="281"/>
      <c r="U31" s="280">
        <f>IF(Odvetvia!AB20&lt;&gt;0,Odvetvia!T31*100/Odvetvia!AB20,0)</f>
        <v>0</v>
      </c>
      <c r="V31" s="281"/>
      <c r="W31" s="280">
        <f>IF(Odvetvia!AB20&lt;&gt;0,Odvetvia!V31*100/Odvetvia!AB20,0)</f>
        <v>0</v>
      </c>
      <c r="X31" s="281"/>
      <c r="Y31" s="280">
        <f>IF(Odvetvia!AB20&lt;&gt;0,Odvetvia!X31*100/Odvetvia!AB20,0)</f>
        <v>0</v>
      </c>
      <c r="Z31" s="281"/>
      <c r="AA31" s="280">
        <f>IF(Odvetvia!AB20&lt;&gt;0,Odvetvia!Z31*100/Odvetvia!AB20,0)</f>
        <v>0</v>
      </c>
      <c r="AB31" s="197"/>
    </row>
    <row r="32" spans="1:28" ht="12.75">
      <c r="A32" s="31" t="s">
        <v>7</v>
      </c>
      <c r="C32" s="175" t="s">
        <v>570</v>
      </c>
      <c r="D32" s="265" t="s">
        <v>570</v>
      </c>
      <c r="E32" s="277" t="s">
        <v>571</v>
      </c>
      <c r="F32" s="266">
        <v>5</v>
      </c>
      <c r="G32" s="277"/>
      <c r="H32" s="283">
        <f>(Odvetvia!J32+Odvetvia!L32+Odvetvia!N32+Odvetvia!P32+Odvetvia!R32+Odvetvia!T32+Odvetvia!V32+Odvetvia!X32+Odvetvia!Z32)</f>
        <v>0</v>
      </c>
      <c r="I32" s="284">
        <f>IF(Odvetvia!AB20&lt;&gt;0,Odvetvia!H32*100/Odvetvia!AB20,0)</f>
        <v>0</v>
      </c>
      <c r="J32" s="285"/>
      <c r="K32" s="284">
        <f>IF(Odvetvia!AB20&lt;&gt;0,Odvetvia!J32*100/Odvetvia!AB20,0)</f>
        <v>0</v>
      </c>
      <c r="L32" s="285"/>
      <c r="M32" s="284">
        <f>IF(Odvetvia!AB20&lt;&gt;0,Odvetvia!L32*100/Odvetvia!AB20,0)</f>
        <v>0</v>
      </c>
      <c r="N32" s="285"/>
      <c r="O32" s="284">
        <f>IF(Odvetvia!AB20&lt;&gt;0,Odvetvia!N32*100/Odvetvia!AB20,0)</f>
        <v>0</v>
      </c>
      <c r="P32" s="285"/>
      <c r="Q32" s="284">
        <f>IF(Odvetvia!AB20&lt;&gt;0,Odvetvia!P32*100/Odvetvia!AB20,0)</f>
        <v>0</v>
      </c>
      <c r="R32" s="285"/>
      <c r="S32" s="284">
        <f>IF(Odvetvia!AB20&lt;&gt;0,Odvetvia!R32*100/Odvetvia!AB20,0)</f>
        <v>0</v>
      </c>
      <c r="T32" s="285"/>
      <c r="U32" s="284">
        <f>IF(Odvetvia!AB20&lt;&gt;0,Odvetvia!T32*100/Odvetvia!AB20,0)</f>
        <v>0</v>
      </c>
      <c r="V32" s="285"/>
      <c r="W32" s="284">
        <f>IF(Odvetvia!AB20&lt;&gt;0,Odvetvia!V32*100/Odvetvia!AB20,0)</f>
        <v>0</v>
      </c>
      <c r="X32" s="285"/>
      <c r="Y32" s="284">
        <f>IF(Odvetvia!AB20&lt;&gt;0,Odvetvia!X32*100/Odvetvia!AB20,0)</f>
        <v>0</v>
      </c>
      <c r="Z32" s="285"/>
      <c r="AA32" s="284">
        <f>IF(Odvetvia!AB20&lt;&gt;0,Odvetvia!Z32*100/Odvetvia!AB20,0)</f>
        <v>0</v>
      </c>
      <c r="AB32" s="197"/>
    </row>
    <row r="33" spans="1:28" ht="12.75">
      <c r="A33" s="31" t="s">
        <v>7</v>
      </c>
      <c r="C33" s="31" t="s">
        <v>572</v>
      </c>
      <c r="D33" s="282" t="s">
        <v>572</v>
      </c>
      <c r="E33" s="277" t="s">
        <v>573</v>
      </c>
      <c r="F33" s="272" t="s">
        <v>574</v>
      </c>
      <c r="G33" s="277"/>
      <c r="H33" s="283">
        <f>(Odvetvia!J33+Odvetvia!L33+Odvetvia!N33+Odvetvia!P33+Odvetvia!R33+Odvetvia!T33+Odvetvia!V33+Odvetvia!X33+Odvetvia!Z33)</f>
        <v>0</v>
      </c>
      <c r="I33" s="284">
        <f>IF(Odvetvia!AB20&lt;&gt;0,Odvetvia!H33*100/Odvetvia!AB20,0)</f>
        <v>0</v>
      </c>
      <c r="J33" s="285"/>
      <c r="K33" s="284">
        <f>IF(Odvetvia!AB20&lt;&gt;0,Odvetvia!J33*100/Odvetvia!AB20,0)</f>
        <v>0</v>
      </c>
      <c r="L33" s="285"/>
      <c r="M33" s="284">
        <f>IF(Odvetvia!AB20&lt;&gt;0,Odvetvia!L33*100/Odvetvia!AB20,0)</f>
        <v>0</v>
      </c>
      <c r="N33" s="285"/>
      <c r="O33" s="284">
        <f>IF(Odvetvia!AB20&lt;&gt;0,Odvetvia!N33*100/Odvetvia!AB20,0)</f>
        <v>0</v>
      </c>
      <c r="P33" s="285"/>
      <c r="Q33" s="284">
        <f>IF(Odvetvia!AB20&lt;&gt;0,Odvetvia!P33*100/Odvetvia!AB20,0)</f>
        <v>0</v>
      </c>
      <c r="R33" s="285"/>
      <c r="S33" s="284">
        <f>IF(Odvetvia!AB20&lt;&gt;0,Odvetvia!R33*100/Odvetvia!AB20,0)</f>
        <v>0</v>
      </c>
      <c r="T33" s="285"/>
      <c r="U33" s="284">
        <f>IF(Odvetvia!AB20&lt;&gt;0,Odvetvia!T33*100/Odvetvia!AB20,0)</f>
        <v>0</v>
      </c>
      <c r="V33" s="285"/>
      <c r="W33" s="284">
        <f>IF(Odvetvia!AB20&lt;&gt;0,Odvetvia!V33*100/Odvetvia!AB20,0)</f>
        <v>0</v>
      </c>
      <c r="X33" s="285"/>
      <c r="Y33" s="284">
        <f>IF(Odvetvia!AB20&lt;&gt;0,Odvetvia!X33*100/Odvetvia!AB20,0)</f>
        <v>0</v>
      </c>
      <c r="Z33" s="285"/>
      <c r="AA33" s="284">
        <f>IF(Odvetvia!AB20&lt;&gt;0,Odvetvia!Z33*100/Odvetvia!AB20,0)</f>
        <v>0</v>
      </c>
      <c r="AB33" s="197"/>
    </row>
    <row r="34" spans="1:28" ht="12.75">
      <c r="A34" s="31" t="s">
        <v>7</v>
      </c>
      <c r="C34" s="31" t="s">
        <v>575</v>
      </c>
      <c r="D34" s="286" t="s">
        <v>575</v>
      </c>
      <c r="E34" s="277" t="s">
        <v>576</v>
      </c>
      <c r="F34" s="278" t="s">
        <v>577</v>
      </c>
      <c r="G34" s="277"/>
      <c r="H34" s="279">
        <f>(Odvetvia!J34+Odvetvia!L34+Odvetvia!N34+Odvetvia!P34+Odvetvia!R34+Odvetvia!T34+Odvetvia!V34+Odvetvia!X34+Odvetvia!Z34)</f>
        <v>0</v>
      </c>
      <c r="I34" s="280">
        <f>IF(Odvetvia!AB20&lt;&gt;0,Odvetvia!H34*100/Odvetvia!AB20,0)</f>
        <v>0</v>
      </c>
      <c r="J34" s="281"/>
      <c r="K34" s="280">
        <f>IF(Odvetvia!AB20&lt;&gt;0,Odvetvia!J34*100/Odvetvia!AB20,0)</f>
        <v>0</v>
      </c>
      <c r="L34" s="281"/>
      <c r="M34" s="280">
        <f>IF(Odvetvia!AB20&lt;&gt;0,Odvetvia!L34*100/Odvetvia!AB20,0)</f>
        <v>0</v>
      </c>
      <c r="N34" s="281"/>
      <c r="O34" s="280">
        <f>IF(Odvetvia!AB20&lt;&gt;0,Odvetvia!N34*100/Odvetvia!AB20,0)</f>
        <v>0</v>
      </c>
      <c r="P34" s="281"/>
      <c r="Q34" s="280">
        <f>IF(Odvetvia!AB20&lt;&gt;0,Odvetvia!P34*100/Odvetvia!AB20,0)</f>
        <v>0</v>
      </c>
      <c r="R34" s="281"/>
      <c r="S34" s="280">
        <f>IF(Odvetvia!AB20&lt;&gt;0,Odvetvia!R34*100/Odvetvia!AB20,0)</f>
        <v>0</v>
      </c>
      <c r="T34" s="281"/>
      <c r="U34" s="280">
        <f>IF(Odvetvia!AB20&lt;&gt;0,Odvetvia!T34*100/Odvetvia!AB20,0)</f>
        <v>0</v>
      </c>
      <c r="V34" s="281"/>
      <c r="W34" s="280">
        <f>IF(Odvetvia!AB20&lt;&gt;0,Odvetvia!V34*100/Odvetvia!AB20,0)</f>
        <v>0</v>
      </c>
      <c r="X34" s="281"/>
      <c r="Y34" s="280">
        <f>IF(Odvetvia!AB20&lt;&gt;0,Odvetvia!X34*100/Odvetvia!AB20,0)</f>
        <v>0</v>
      </c>
      <c r="Z34" s="281"/>
      <c r="AA34" s="280">
        <f>IF(Odvetvia!AB20&lt;&gt;0,Odvetvia!Z34*100/Odvetvia!AB20,0)</f>
        <v>0</v>
      </c>
      <c r="AB34" s="197"/>
    </row>
    <row r="35" spans="1:28" ht="12.75">
      <c r="A35" s="31" t="s">
        <v>7</v>
      </c>
      <c r="C35" s="175" t="s">
        <v>578</v>
      </c>
      <c r="D35" s="287" t="s">
        <v>578</v>
      </c>
      <c r="E35" s="277" t="s">
        <v>579</v>
      </c>
      <c r="F35" s="266">
        <v>6</v>
      </c>
      <c r="G35" s="277"/>
      <c r="H35" s="283">
        <f>(Odvetvia!J35+Odvetvia!L35+Odvetvia!N35+Odvetvia!P35+Odvetvia!R35+Odvetvia!T35+Odvetvia!V35+Odvetvia!X35+Odvetvia!Z35)</f>
        <v>0</v>
      </c>
      <c r="I35" s="284">
        <f>IF(Odvetvia!AB20&lt;&gt;0,Odvetvia!H35*100/Odvetvia!AB20,0)</f>
        <v>0</v>
      </c>
      <c r="J35" s="285"/>
      <c r="K35" s="284">
        <f>IF(Odvetvia!AB20&lt;&gt;0,Odvetvia!J35*100/Odvetvia!AB20,0)</f>
        <v>0</v>
      </c>
      <c r="L35" s="285"/>
      <c r="M35" s="284">
        <f>IF(Odvetvia!AB20&lt;&gt;0,Odvetvia!L35*100/Odvetvia!AB20,0)</f>
        <v>0</v>
      </c>
      <c r="N35" s="285"/>
      <c r="O35" s="284">
        <f>IF(Odvetvia!AB20&lt;&gt;0,Odvetvia!N35*100/Odvetvia!AB20,0)</f>
        <v>0</v>
      </c>
      <c r="P35" s="285"/>
      <c r="Q35" s="284">
        <f>IF(Odvetvia!AB20&lt;&gt;0,Odvetvia!P35*100/Odvetvia!AB20,0)</f>
        <v>0</v>
      </c>
      <c r="R35" s="285"/>
      <c r="S35" s="284">
        <f>IF(Odvetvia!AB20&lt;&gt;0,Odvetvia!R35*100/Odvetvia!AB20,0)</f>
        <v>0</v>
      </c>
      <c r="T35" s="285"/>
      <c r="U35" s="284">
        <f>IF(Odvetvia!AB20&lt;&gt;0,Odvetvia!T35*100/Odvetvia!AB20,0)</f>
        <v>0</v>
      </c>
      <c r="V35" s="285"/>
      <c r="W35" s="284">
        <f>IF(Odvetvia!AB20&lt;&gt;0,Odvetvia!V35*100/Odvetvia!AB20,0)</f>
        <v>0</v>
      </c>
      <c r="X35" s="285"/>
      <c r="Y35" s="284">
        <f>IF(Odvetvia!AB20&lt;&gt;0,Odvetvia!X35*100/Odvetvia!AB20,0)</f>
        <v>0</v>
      </c>
      <c r="Z35" s="285"/>
      <c r="AA35" s="284">
        <f>IF(Odvetvia!AB20&lt;&gt;0,Odvetvia!Z35*100/Odvetvia!AB20,0)</f>
        <v>0</v>
      </c>
      <c r="AB35" s="197"/>
    </row>
    <row r="36" spans="1:28" ht="12.75">
      <c r="A36" s="31" t="s">
        <v>7</v>
      </c>
      <c r="C36" s="31" t="s">
        <v>580</v>
      </c>
      <c r="D36" s="282" t="s">
        <v>580</v>
      </c>
      <c r="E36" s="277" t="s">
        <v>581</v>
      </c>
      <c r="F36" s="272" t="s">
        <v>582</v>
      </c>
      <c r="G36" s="277"/>
      <c r="H36" s="283">
        <f>(Odvetvia!J36+Odvetvia!L36+Odvetvia!N36+Odvetvia!P36+Odvetvia!R36+Odvetvia!T36+Odvetvia!V36+Odvetvia!X36+Odvetvia!Z36)</f>
        <v>0</v>
      </c>
      <c r="I36" s="284">
        <f>IF(Odvetvia!AB20&lt;&gt;0,Odvetvia!H36*100/Odvetvia!AB20,0)</f>
        <v>0</v>
      </c>
      <c r="J36" s="285"/>
      <c r="K36" s="284">
        <f>IF(Odvetvia!AB20&lt;&gt;0,Odvetvia!J36*100/Odvetvia!AB20,0)</f>
        <v>0</v>
      </c>
      <c r="L36" s="285"/>
      <c r="M36" s="284">
        <f>IF(Odvetvia!AB20&lt;&gt;0,Odvetvia!L36*100/Odvetvia!AB20,0)</f>
        <v>0</v>
      </c>
      <c r="N36" s="285"/>
      <c r="O36" s="284">
        <f>IF(Odvetvia!AB20&lt;&gt;0,Odvetvia!N36*100/Odvetvia!AB20,0)</f>
        <v>0</v>
      </c>
      <c r="P36" s="285"/>
      <c r="Q36" s="284">
        <f>IF(Odvetvia!AB20&lt;&gt;0,Odvetvia!P36*100/Odvetvia!AB20,0)</f>
        <v>0</v>
      </c>
      <c r="R36" s="285"/>
      <c r="S36" s="284">
        <f>IF(Odvetvia!AB20&lt;&gt;0,Odvetvia!R36*100/Odvetvia!AB20,0)</f>
        <v>0</v>
      </c>
      <c r="T36" s="285"/>
      <c r="U36" s="284">
        <f>IF(Odvetvia!AB20&lt;&gt;0,Odvetvia!T36*100/Odvetvia!AB20,0)</f>
        <v>0</v>
      </c>
      <c r="V36" s="285"/>
      <c r="W36" s="284">
        <f>IF(Odvetvia!AB20&lt;&gt;0,Odvetvia!V36*100/Odvetvia!AB20,0)</f>
        <v>0</v>
      </c>
      <c r="X36" s="285"/>
      <c r="Y36" s="284">
        <f>IF(Odvetvia!AB20&lt;&gt;0,Odvetvia!X36*100/Odvetvia!AB20,0)</f>
        <v>0</v>
      </c>
      <c r="Z36" s="285"/>
      <c r="AA36" s="284">
        <f>IF(Odvetvia!AB20&lt;&gt;0,Odvetvia!Z36*100/Odvetvia!AB20,0)</f>
        <v>0</v>
      </c>
      <c r="AB36" s="197"/>
    </row>
    <row r="37" spans="1:28" ht="12.75">
      <c r="A37" s="31" t="s">
        <v>7</v>
      </c>
      <c r="C37" s="31" t="s">
        <v>583</v>
      </c>
      <c r="D37" s="276" t="s">
        <v>583</v>
      </c>
      <c r="E37" s="277" t="s">
        <v>584</v>
      </c>
      <c r="F37" s="278" t="s">
        <v>585</v>
      </c>
      <c r="G37" s="277"/>
      <c r="H37" s="279">
        <f>(Odvetvia!J37+Odvetvia!L37+Odvetvia!N37+Odvetvia!P37+Odvetvia!R37+Odvetvia!T37+Odvetvia!V37+Odvetvia!X37+Odvetvia!Z37)</f>
        <v>0</v>
      </c>
      <c r="I37" s="280">
        <f>IF(Odvetvia!AB20&lt;&gt;0,Odvetvia!H37*100/Odvetvia!AB20,0)</f>
        <v>0</v>
      </c>
      <c r="J37" s="281"/>
      <c r="K37" s="280">
        <f>IF(Odvetvia!AB20&lt;&gt;0,Odvetvia!J37*100/Odvetvia!AB20,0)</f>
        <v>0</v>
      </c>
      <c r="L37" s="281"/>
      <c r="M37" s="280">
        <f>IF(Odvetvia!AB20&lt;&gt;0,Odvetvia!L37*100/Odvetvia!AB20,0)</f>
        <v>0</v>
      </c>
      <c r="N37" s="281"/>
      <c r="O37" s="280">
        <f>IF(Odvetvia!AB20&lt;&gt;0,Odvetvia!N37*100/Odvetvia!AB20,0)</f>
        <v>0</v>
      </c>
      <c r="P37" s="281"/>
      <c r="Q37" s="280">
        <f>IF(Odvetvia!AB20&lt;&gt;0,Odvetvia!P37*100/Odvetvia!AB20,0)</f>
        <v>0</v>
      </c>
      <c r="R37" s="281"/>
      <c r="S37" s="280">
        <f>IF(Odvetvia!AB20&lt;&gt;0,Odvetvia!R37*100/Odvetvia!AB20,0)</f>
        <v>0</v>
      </c>
      <c r="T37" s="281"/>
      <c r="U37" s="280">
        <f>IF(Odvetvia!AB20&lt;&gt;0,Odvetvia!T37*100/Odvetvia!AB20,0)</f>
        <v>0</v>
      </c>
      <c r="V37" s="281"/>
      <c r="W37" s="280">
        <f>IF(Odvetvia!AB20&lt;&gt;0,Odvetvia!V37*100/Odvetvia!AB20,0)</f>
        <v>0</v>
      </c>
      <c r="X37" s="281"/>
      <c r="Y37" s="280">
        <f>IF(Odvetvia!AB20&lt;&gt;0,Odvetvia!X37*100/Odvetvia!AB20,0)</f>
        <v>0</v>
      </c>
      <c r="Z37" s="281"/>
      <c r="AA37" s="280">
        <f>IF(Odvetvia!AB20&lt;&gt;0,Odvetvia!Z37*100/Odvetvia!AB20,0)</f>
        <v>0</v>
      </c>
      <c r="AB37" s="197"/>
    </row>
    <row r="38" spans="1:28" ht="12.75">
      <c r="A38" s="31" t="s">
        <v>7</v>
      </c>
      <c r="C38" s="175" t="s">
        <v>586</v>
      </c>
      <c r="D38" s="265" t="s">
        <v>586</v>
      </c>
      <c r="E38" s="277" t="s">
        <v>587</v>
      </c>
      <c r="F38" s="266">
        <v>7</v>
      </c>
      <c r="G38" s="277"/>
      <c r="H38" s="283">
        <f>(Odvetvia!J38+Odvetvia!L38+Odvetvia!N38+Odvetvia!P38+Odvetvia!R38+Odvetvia!T38+Odvetvia!V38+Odvetvia!X38+Odvetvia!Z38)</f>
        <v>0</v>
      </c>
      <c r="I38" s="284">
        <f>IF(Odvetvia!AB20&lt;&gt;0,Odvetvia!H38*100/Odvetvia!AB20,0)</f>
        <v>0</v>
      </c>
      <c r="J38" s="285"/>
      <c r="K38" s="284">
        <f>IF(Odvetvia!AB20&lt;&gt;0,Odvetvia!J38*100/Odvetvia!AB20,0)</f>
        <v>0</v>
      </c>
      <c r="L38" s="285"/>
      <c r="M38" s="284">
        <f>IF(Odvetvia!AB20&lt;&gt;0,Odvetvia!L38*100/Odvetvia!AB20,0)</f>
        <v>0</v>
      </c>
      <c r="N38" s="285"/>
      <c r="O38" s="284">
        <f>IF(Odvetvia!AB20&lt;&gt;0,Odvetvia!N38*100/Odvetvia!AB20,0)</f>
        <v>0</v>
      </c>
      <c r="P38" s="285"/>
      <c r="Q38" s="284">
        <f>IF(Odvetvia!AB20&lt;&gt;0,Odvetvia!P38*100/Odvetvia!AB20,0)</f>
        <v>0</v>
      </c>
      <c r="R38" s="285"/>
      <c r="S38" s="284">
        <f>IF(Odvetvia!AB20&lt;&gt;0,Odvetvia!R38*100/Odvetvia!AB20,0)</f>
        <v>0</v>
      </c>
      <c r="T38" s="285"/>
      <c r="U38" s="284">
        <f>IF(Odvetvia!AB20&lt;&gt;0,Odvetvia!T38*100/Odvetvia!AB20,0)</f>
        <v>0</v>
      </c>
      <c r="V38" s="285"/>
      <c r="W38" s="284">
        <f>IF(Odvetvia!AB20&lt;&gt;0,Odvetvia!V38*100/Odvetvia!AB20,0)</f>
        <v>0</v>
      </c>
      <c r="X38" s="285"/>
      <c r="Y38" s="284">
        <f>IF(Odvetvia!AB20&lt;&gt;0,Odvetvia!X38*100/Odvetvia!AB20,0)</f>
        <v>0</v>
      </c>
      <c r="Z38" s="285"/>
      <c r="AA38" s="284">
        <f>IF(Odvetvia!AB20&lt;&gt;0,Odvetvia!Z38*100/Odvetvia!AB20,0)</f>
        <v>0</v>
      </c>
      <c r="AB38" s="197"/>
    </row>
    <row r="39" spans="1:28" ht="12.75">
      <c r="A39" s="31" t="s">
        <v>7</v>
      </c>
      <c r="C39" s="31" t="s">
        <v>588</v>
      </c>
      <c r="D39" s="282" t="s">
        <v>588</v>
      </c>
      <c r="E39" s="277" t="s">
        <v>589</v>
      </c>
      <c r="F39" s="272" t="s">
        <v>590</v>
      </c>
      <c r="G39" s="277"/>
      <c r="H39" s="283">
        <f>(Odvetvia!J39+Odvetvia!L39+Odvetvia!N39+Odvetvia!P39+Odvetvia!R39+Odvetvia!T39+Odvetvia!V39+Odvetvia!X39+Odvetvia!Z39)</f>
        <v>320795</v>
      </c>
      <c r="I39" s="284">
        <f>IF(Odvetvia!AB20&lt;&gt;0,Odvetvia!H39*100/Odvetvia!AB20,0)</f>
        <v>0</v>
      </c>
      <c r="J39" s="285"/>
      <c r="K39" s="284">
        <f>IF(Odvetvia!AB20&lt;&gt;0,Odvetvia!J39*100/Odvetvia!AB20,0)</f>
        <v>0</v>
      </c>
      <c r="L39" s="285">
        <v>111213</v>
      </c>
      <c r="M39" s="284">
        <f>IF(Odvetvia!AB20&lt;&gt;0,Odvetvia!L39*100/Odvetvia!AB20,0)</f>
        <v>0</v>
      </c>
      <c r="N39" s="285"/>
      <c r="O39" s="284">
        <f>IF(Odvetvia!AB20&lt;&gt;0,Odvetvia!N39*100/Odvetvia!AB20,0)</f>
        <v>0</v>
      </c>
      <c r="P39" s="285"/>
      <c r="Q39" s="284">
        <f>IF(Odvetvia!AB20&lt;&gt;0,Odvetvia!P39*100/Odvetvia!AB20,0)</f>
        <v>0</v>
      </c>
      <c r="R39" s="285"/>
      <c r="S39" s="284">
        <f>IF(Odvetvia!AB20&lt;&gt;0,Odvetvia!R39*100/Odvetvia!AB20,0)</f>
        <v>0</v>
      </c>
      <c r="T39" s="285">
        <v>209582</v>
      </c>
      <c r="U39" s="284">
        <f>IF(Odvetvia!AB20&lt;&gt;0,Odvetvia!T39*100/Odvetvia!AB20,0)</f>
        <v>0</v>
      </c>
      <c r="V39" s="285"/>
      <c r="W39" s="284">
        <f>IF(Odvetvia!AB20&lt;&gt;0,Odvetvia!V39*100/Odvetvia!AB20,0)</f>
        <v>0</v>
      </c>
      <c r="X39" s="285"/>
      <c r="Y39" s="284">
        <f>IF(Odvetvia!AB20&lt;&gt;0,Odvetvia!X39*100/Odvetvia!AB20,0)</f>
        <v>0</v>
      </c>
      <c r="Z39" s="285"/>
      <c r="AA39" s="284">
        <f>IF(Odvetvia!AB20&lt;&gt;0,Odvetvia!Z39*100/Odvetvia!AB20,0)</f>
        <v>0</v>
      </c>
      <c r="AB39" s="197"/>
    </row>
    <row r="40" spans="1:28" ht="12.75">
      <c r="A40" s="31" t="s">
        <v>7</v>
      </c>
      <c r="C40" s="31" t="s">
        <v>591</v>
      </c>
      <c r="D40" s="282" t="s">
        <v>591</v>
      </c>
      <c r="E40" s="277" t="s">
        <v>592</v>
      </c>
      <c r="F40" s="272" t="s">
        <v>593</v>
      </c>
      <c r="G40" s="277"/>
      <c r="H40" s="283">
        <f>(Odvetvia!J40+Odvetvia!L40+Odvetvia!N40+Odvetvia!P40+Odvetvia!R40+Odvetvia!T40+Odvetvia!V40+Odvetvia!X40+Odvetvia!Z40)</f>
        <v>50656</v>
      </c>
      <c r="I40" s="284">
        <f>IF(Odvetvia!AB20&lt;&gt;0,Odvetvia!H40*100/Odvetvia!AB20,0)</f>
        <v>0</v>
      </c>
      <c r="J40" s="285"/>
      <c r="K40" s="284">
        <f>IF(Odvetvia!AB20&lt;&gt;0,Odvetvia!J40*100/Odvetvia!AB20,0)</f>
        <v>0</v>
      </c>
      <c r="L40" s="285">
        <v>50565</v>
      </c>
      <c r="M40" s="284">
        <f>IF(Odvetvia!AB20&lt;&gt;0,Odvetvia!L40*100/Odvetvia!AB20,0)</f>
        <v>0</v>
      </c>
      <c r="N40" s="285"/>
      <c r="O40" s="284">
        <f>IF(Odvetvia!AB20&lt;&gt;0,Odvetvia!N40*100/Odvetvia!AB20,0)</f>
        <v>0</v>
      </c>
      <c r="P40" s="285"/>
      <c r="Q40" s="284">
        <f>IF(Odvetvia!AB20&lt;&gt;0,Odvetvia!P40*100/Odvetvia!AB20,0)</f>
        <v>0</v>
      </c>
      <c r="R40" s="285"/>
      <c r="S40" s="284">
        <f>IF(Odvetvia!AB20&lt;&gt;0,Odvetvia!R40*100/Odvetvia!AB20,0)</f>
        <v>0</v>
      </c>
      <c r="T40" s="285"/>
      <c r="U40" s="284">
        <f>IF(Odvetvia!AB20&lt;&gt;0,Odvetvia!T40*100/Odvetvia!AB20,0)</f>
        <v>0</v>
      </c>
      <c r="V40" s="285"/>
      <c r="W40" s="284">
        <f>IF(Odvetvia!AB20&lt;&gt;0,Odvetvia!V40*100/Odvetvia!AB20,0)</f>
        <v>0</v>
      </c>
      <c r="X40" s="285"/>
      <c r="Y40" s="284">
        <f>IF(Odvetvia!AB20&lt;&gt;0,Odvetvia!X40*100/Odvetvia!AB20,0)</f>
        <v>0</v>
      </c>
      <c r="Z40" s="285">
        <v>91</v>
      </c>
      <c r="AA40" s="284">
        <f>IF(Odvetvia!AB20&lt;&gt;0,Odvetvia!Z40*100/Odvetvia!AB20,0)</f>
        <v>0</v>
      </c>
      <c r="AB40" s="197"/>
    </row>
    <row r="41" spans="1:28" ht="12.75">
      <c r="A41" s="31" t="s">
        <v>7</v>
      </c>
      <c r="C41" s="31" t="s">
        <v>594</v>
      </c>
      <c r="D41" s="276" t="s">
        <v>594</v>
      </c>
      <c r="E41" s="277" t="s">
        <v>595</v>
      </c>
      <c r="F41" s="278" t="s">
        <v>596</v>
      </c>
      <c r="G41" s="277"/>
      <c r="H41" s="279">
        <f>(Odvetvia!J41+Odvetvia!L41+Odvetvia!N41+Odvetvia!P41+Odvetvia!R41+Odvetvia!T41+Odvetvia!V41+Odvetvia!X41+Odvetvia!Z41)</f>
        <v>0</v>
      </c>
      <c r="I41" s="280">
        <f>IF(Odvetvia!AB20&lt;&gt;0,Odvetvia!H41*100/Odvetvia!AB20,0)</f>
        <v>0</v>
      </c>
      <c r="J41" s="281"/>
      <c r="K41" s="280">
        <f>IF(Odvetvia!AB20&lt;&gt;0,Odvetvia!J41*100/Odvetvia!AB20,0)</f>
        <v>0</v>
      </c>
      <c r="L41" s="281"/>
      <c r="M41" s="280">
        <f>IF(Odvetvia!AB20&lt;&gt;0,Odvetvia!L41*100/Odvetvia!AB20,0)</f>
        <v>0</v>
      </c>
      <c r="N41" s="281"/>
      <c r="O41" s="280">
        <f>IF(Odvetvia!AB20&lt;&gt;0,Odvetvia!N41*100/Odvetvia!AB20,0)</f>
        <v>0</v>
      </c>
      <c r="P41" s="281"/>
      <c r="Q41" s="280">
        <f>IF(Odvetvia!AB20&lt;&gt;0,Odvetvia!P41*100/Odvetvia!AB20,0)</f>
        <v>0</v>
      </c>
      <c r="R41" s="281"/>
      <c r="S41" s="280">
        <f>IF(Odvetvia!AB20&lt;&gt;0,Odvetvia!R41*100/Odvetvia!AB20,0)</f>
        <v>0</v>
      </c>
      <c r="T41" s="281"/>
      <c r="U41" s="280">
        <f>IF(Odvetvia!AB20&lt;&gt;0,Odvetvia!T41*100/Odvetvia!AB20,0)</f>
        <v>0</v>
      </c>
      <c r="V41" s="281"/>
      <c r="W41" s="280">
        <f>IF(Odvetvia!AB20&lt;&gt;0,Odvetvia!V41*100/Odvetvia!AB20,0)</f>
        <v>0</v>
      </c>
      <c r="X41" s="281"/>
      <c r="Y41" s="280">
        <f>IF(Odvetvia!AB20&lt;&gt;0,Odvetvia!X41*100/Odvetvia!AB20,0)</f>
        <v>0</v>
      </c>
      <c r="Z41" s="281"/>
      <c r="AA41" s="280">
        <f>IF(Odvetvia!AB20&lt;&gt;0,Odvetvia!Z41*100/Odvetvia!AB20,0)</f>
        <v>0</v>
      </c>
      <c r="AB41" s="197"/>
    </row>
    <row r="42" spans="1:28" ht="12.75">
      <c r="A42" s="31" t="s">
        <v>7</v>
      </c>
      <c r="C42" s="175" t="s">
        <v>597</v>
      </c>
      <c r="D42" s="265" t="s">
        <v>597</v>
      </c>
      <c r="E42" s="277" t="s">
        <v>598</v>
      </c>
      <c r="F42" s="266">
        <v>8</v>
      </c>
      <c r="G42" s="277"/>
      <c r="H42" s="283">
        <f>(Odvetvia!J42+Odvetvia!L42+Odvetvia!N42+Odvetvia!P42+Odvetvia!R42+Odvetvia!T42+Odvetvia!V42+Odvetvia!X42+Odvetvia!Z42)</f>
        <v>0</v>
      </c>
      <c r="I42" s="284">
        <f>IF(Odvetvia!AB20&lt;&gt;0,Odvetvia!H42*100/Odvetvia!AB20,0)</f>
        <v>0</v>
      </c>
      <c r="J42" s="285"/>
      <c r="K42" s="284">
        <f>IF(Odvetvia!AB20&lt;&gt;0,Odvetvia!J42*100/Odvetvia!AB20,0)</f>
        <v>0</v>
      </c>
      <c r="L42" s="285"/>
      <c r="M42" s="284">
        <f>IF(Odvetvia!AB20&lt;&gt;0,Odvetvia!L42*100/Odvetvia!AB20,0)</f>
        <v>0</v>
      </c>
      <c r="N42" s="285"/>
      <c r="O42" s="284">
        <f>IF(Odvetvia!AB20&lt;&gt;0,Odvetvia!N42*100/Odvetvia!AB20,0)</f>
        <v>0</v>
      </c>
      <c r="P42" s="285"/>
      <c r="Q42" s="284">
        <f>IF(Odvetvia!AB20&lt;&gt;0,Odvetvia!P42*100/Odvetvia!AB20,0)</f>
        <v>0</v>
      </c>
      <c r="R42" s="285"/>
      <c r="S42" s="284">
        <f>IF(Odvetvia!AB20&lt;&gt;0,Odvetvia!R42*100/Odvetvia!AB20,0)</f>
        <v>0</v>
      </c>
      <c r="T42" s="285"/>
      <c r="U42" s="284">
        <f>IF(Odvetvia!AB20&lt;&gt;0,Odvetvia!T42*100/Odvetvia!AB20,0)</f>
        <v>0</v>
      </c>
      <c r="V42" s="285"/>
      <c r="W42" s="284">
        <f>IF(Odvetvia!AB20&lt;&gt;0,Odvetvia!V42*100/Odvetvia!AB20,0)</f>
        <v>0</v>
      </c>
      <c r="X42" s="285"/>
      <c r="Y42" s="284">
        <f>IF(Odvetvia!AB20&lt;&gt;0,Odvetvia!X42*100/Odvetvia!AB20,0)</f>
        <v>0</v>
      </c>
      <c r="Z42" s="285"/>
      <c r="AA42" s="284">
        <f>IF(Odvetvia!AB20&lt;&gt;0,Odvetvia!Z42*100/Odvetvia!AB20,0)</f>
        <v>0</v>
      </c>
      <c r="AB42" s="197"/>
    </row>
    <row r="43" spans="1:28" ht="12.75">
      <c r="A43" s="31" t="s">
        <v>7</v>
      </c>
      <c r="C43" s="31" t="s">
        <v>599</v>
      </c>
      <c r="D43" s="282" t="s">
        <v>599</v>
      </c>
      <c r="E43" s="277" t="s">
        <v>600</v>
      </c>
      <c r="F43" s="272" t="s">
        <v>601</v>
      </c>
      <c r="G43" s="277"/>
      <c r="H43" s="283">
        <f>(Odvetvia!J43+Odvetvia!L43+Odvetvia!N43+Odvetvia!P43+Odvetvia!R43+Odvetvia!T43+Odvetvia!V43+Odvetvia!X43+Odvetvia!Z43)</f>
        <v>0</v>
      </c>
      <c r="I43" s="284">
        <f>IF(Odvetvia!AB20&lt;&gt;0,Odvetvia!H43*100/Odvetvia!AB20,0)</f>
        <v>0</v>
      </c>
      <c r="J43" s="285"/>
      <c r="K43" s="284">
        <f>IF(Odvetvia!AB20&lt;&gt;0,Odvetvia!J43*100/Odvetvia!AB20,0)</f>
        <v>0</v>
      </c>
      <c r="L43" s="285"/>
      <c r="M43" s="284">
        <f>IF(Odvetvia!AB20&lt;&gt;0,Odvetvia!L43*100/Odvetvia!AB20,0)</f>
        <v>0</v>
      </c>
      <c r="N43" s="285"/>
      <c r="O43" s="284">
        <f>IF(Odvetvia!AB20&lt;&gt;0,Odvetvia!N43*100/Odvetvia!AB20,0)</f>
        <v>0</v>
      </c>
      <c r="P43" s="285"/>
      <c r="Q43" s="284">
        <f>IF(Odvetvia!AB20&lt;&gt;0,Odvetvia!P43*100/Odvetvia!AB20,0)</f>
        <v>0</v>
      </c>
      <c r="R43" s="285"/>
      <c r="S43" s="284">
        <f>IF(Odvetvia!AB20&lt;&gt;0,Odvetvia!R43*100/Odvetvia!AB20,0)</f>
        <v>0</v>
      </c>
      <c r="T43" s="285"/>
      <c r="U43" s="284">
        <f>IF(Odvetvia!AB20&lt;&gt;0,Odvetvia!T43*100/Odvetvia!AB20,0)</f>
        <v>0</v>
      </c>
      <c r="V43" s="285"/>
      <c r="W43" s="284">
        <f>IF(Odvetvia!AB20&lt;&gt;0,Odvetvia!V43*100/Odvetvia!AB20,0)</f>
        <v>0</v>
      </c>
      <c r="X43" s="285"/>
      <c r="Y43" s="284">
        <f>IF(Odvetvia!AB20&lt;&gt;0,Odvetvia!X43*100/Odvetvia!AB20,0)</f>
        <v>0</v>
      </c>
      <c r="Z43" s="285"/>
      <c r="AA43" s="284">
        <f>IF(Odvetvia!AB20&lt;&gt;0,Odvetvia!Z43*100/Odvetvia!AB20,0)</f>
        <v>0</v>
      </c>
      <c r="AB43" s="197"/>
    </row>
    <row r="44" spans="1:28" ht="12.75">
      <c r="A44" s="31" t="s">
        <v>7</v>
      </c>
      <c r="C44" s="31" t="s">
        <v>602</v>
      </c>
      <c r="D44" s="282" t="s">
        <v>602</v>
      </c>
      <c r="E44" s="277" t="s">
        <v>603</v>
      </c>
      <c r="F44" s="272" t="s">
        <v>604</v>
      </c>
      <c r="G44" s="277"/>
      <c r="H44" s="283">
        <f>(Odvetvia!J44+Odvetvia!L44+Odvetvia!N44+Odvetvia!P44+Odvetvia!R44+Odvetvia!T44+Odvetvia!V44+Odvetvia!X44+Odvetvia!Z44)</f>
        <v>0</v>
      </c>
      <c r="I44" s="284">
        <f>IF(Odvetvia!AB20&lt;&gt;0,Odvetvia!H44*100/Odvetvia!AB20,0)</f>
        <v>0</v>
      </c>
      <c r="J44" s="285"/>
      <c r="K44" s="284">
        <f>IF(Odvetvia!AB20&lt;&gt;0,Odvetvia!J44*100/Odvetvia!AB20,0)</f>
        <v>0</v>
      </c>
      <c r="L44" s="285"/>
      <c r="M44" s="284">
        <f>IF(Odvetvia!AB20&lt;&gt;0,Odvetvia!L44*100/Odvetvia!AB20,0)</f>
        <v>0</v>
      </c>
      <c r="N44" s="285"/>
      <c r="O44" s="284">
        <f>IF(Odvetvia!AB20&lt;&gt;0,Odvetvia!N44*100/Odvetvia!AB20,0)</f>
        <v>0</v>
      </c>
      <c r="P44" s="285"/>
      <c r="Q44" s="284">
        <f>IF(Odvetvia!AB20&lt;&gt;0,Odvetvia!P44*100/Odvetvia!AB20,0)</f>
        <v>0</v>
      </c>
      <c r="R44" s="285"/>
      <c r="S44" s="284">
        <f>IF(Odvetvia!AB20&lt;&gt;0,Odvetvia!R44*100/Odvetvia!AB20,0)</f>
        <v>0</v>
      </c>
      <c r="T44" s="285"/>
      <c r="U44" s="284">
        <f>IF(Odvetvia!AB20&lt;&gt;0,Odvetvia!T44*100/Odvetvia!AB20,0)</f>
        <v>0</v>
      </c>
      <c r="V44" s="285"/>
      <c r="W44" s="284">
        <f>IF(Odvetvia!AB20&lt;&gt;0,Odvetvia!V44*100/Odvetvia!AB20,0)</f>
        <v>0</v>
      </c>
      <c r="X44" s="285"/>
      <c r="Y44" s="284">
        <f>IF(Odvetvia!AB20&lt;&gt;0,Odvetvia!X44*100/Odvetvia!AB20,0)</f>
        <v>0</v>
      </c>
      <c r="Z44" s="285"/>
      <c r="AA44" s="284">
        <f>IF(Odvetvia!AB20&lt;&gt;0,Odvetvia!Z44*100/Odvetvia!AB20,0)</f>
        <v>0</v>
      </c>
      <c r="AB44" s="197"/>
    </row>
    <row r="45" spans="1:28" ht="12.75">
      <c r="A45" s="31" t="s">
        <v>7</v>
      </c>
      <c r="C45" s="31" t="s">
        <v>605</v>
      </c>
      <c r="D45" s="286" t="s">
        <v>605</v>
      </c>
      <c r="E45" s="277" t="s">
        <v>606</v>
      </c>
      <c r="F45" s="278" t="s">
        <v>607</v>
      </c>
      <c r="G45" s="277"/>
      <c r="H45" s="279">
        <f>(Odvetvia!J45+Odvetvia!L45+Odvetvia!N45+Odvetvia!P45+Odvetvia!R45+Odvetvia!T45+Odvetvia!V45+Odvetvia!X45+Odvetvia!Z45)</f>
        <v>0</v>
      </c>
      <c r="I45" s="280">
        <f>IF(Odvetvia!AB20&lt;&gt;0,Odvetvia!H45*100/Odvetvia!AB20,0)</f>
        <v>0</v>
      </c>
      <c r="J45" s="281"/>
      <c r="K45" s="280">
        <f>IF(Odvetvia!AB20&lt;&gt;0,Odvetvia!J45*100/Odvetvia!AB20,0)</f>
        <v>0</v>
      </c>
      <c r="L45" s="281"/>
      <c r="M45" s="280">
        <f>IF(Odvetvia!AB20&lt;&gt;0,Odvetvia!L45*100/Odvetvia!AB20,0)</f>
        <v>0</v>
      </c>
      <c r="N45" s="281"/>
      <c r="O45" s="280">
        <f>IF(Odvetvia!AB20&lt;&gt;0,Odvetvia!N45*100/Odvetvia!AB20,0)</f>
        <v>0</v>
      </c>
      <c r="P45" s="281"/>
      <c r="Q45" s="280">
        <f>IF(Odvetvia!AB20&lt;&gt;0,Odvetvia!P45*100/Odvetvia!AB20,0)</f>
        <v>0</v>
      </c>
      <c r="R45" s="281"/>
      <c r="S45" s="280">
        <f>IF(Odvetvia!AB20&lt;&gt;0,Odvetvia!R45*100/Odvetvia!AB20,0)</f>
        <v>0</v>
      </c>
      <c r="T45" s="281"/>
      <c r="U45" s="280">
        <f>IF(Odvetvia!AB20&lt;&gt;0,Odvetvia!T45*100/Odvetvia!AB20,0)</f>
        <v>0</v>
      </c>
      <c r="V45" s="281"/>
      <c r="W45" s="280">
        <f>IF(Odvetvia!AB20&lt;&gt;0,Odvetvia!V45*100/Odvetvia!AB20,0)</f>
        <v>0</v>
      </c>
      <c r="X45" s="281"/>
      <c r="Y45" s="280">
        <f>IF(Odvetvia!AB20&lt;&gt;0,Odvetvia!X45*100/Odvetvia!AB20,0)</f>
        <v>0</v>
      </c>
      <c r="Z45" s="281"/>
      <c r="AA45" s="280">
        <f>IF(Odvetvia!AB20&lt;&gt;0,Odvetvia!Z45*100/Odvetvia!AB20,0)</f>
        <v>0</v>
      </c>
      <c r="AB45" s="197"/>
    </row>
    <row r="46" spans="1:28" ht="12.75">
      <c r="A46" s="31" t="s">
        <v>7</v>
      </c>
      <c r="C46" s="175" t="s">
        <v>608</v>
      </c>
      <c r="D46" s="288" t="s">
        <v>608</v>
      </c>
      <c r="E46" s="277" t="s">
        <v>609</v>
      </c>
      <c r="F46" s="278">
        <v>9</v>
      </c>
      <c r="G46" s="277"/>
      <c r="H46" s="279">
        <f>(Odvetvia!J46+Odvetvia!L46+Odvetvia!N46+Odvetvia!P46+Odvetvia!R46+Odvetvia!T46+Odvetvia!V46+Odvetvia!X46+Odvetvia!Z46)</f>
        <v>0</v>
      </c>
      <c r="I46" s="280">
        <f>IF(Odvetvia!AB20&lt;&gt;0,Odvetvia!H46*100/Odvetvia!AB20,0)</f>
        <v>0</v>
      </c>
      <c r="J46" s="281"/>
      <c r="K46" s="280">
        <f>IF(Odvetvia!AB20&lt;&gt;0,Odvetvia!J46*100/Odvetvia!AB20,0)</f>
        <v>0</v>
      </c>
      <c r="L46" s="281"/>
      <c r="M46" s="280">
        <f>IF(Odvetvia!AB20&lt;&gt;0,Odvetvia!L46*100/Odvetvia!AB20,0)</f>
        <v>0</v>
      </c>
      <c r="N46" s="281"/>
      <c r="O46" s="280">
        <f>IF(Odvetvia!AB20&lt;&gt;0,Odvetvia!N46*100/Odvetvia!AB20,0)</f>
        <v>0</v>
      </c>
      <c r="P46" s="281"/>
      <c r="Q46" s="280">
        <f>IF(Odvetvia!AB20&lt;&gt;0,Odvetvia!P46*100/Odvetvia!AB20,0)</f>
        <v>0</v>
      </c>
      <c r="R46" s="281"/>
      <c r="S46" s="280">
        <f>IF(Odvetvia!AB20&lt;&gt;0,Odvetvia!R46*100/Odvetvia!AB20,0)</f>
        <v>0</v>
      </c>
      <c r="T46" s="281"/>
      <c r="U46" s="280">
        <f>IF(Odvetvia!AB20&lt;&gt;0,Odvetvia!T46*100/Odvetvia!AB20,0)</f>
        <v>0</v>
      </c>
      <c r="V46" s="281"/>
      <c r="W46" s="280">
        <f>IF(Odvetvia!AB20&lt;&gt;0,Odvetvia!V46*100/Odvetvia!AB20,0)</f>
        <v>0</v>
      </c>
      <c r="X46" s="281"/>
      <c r="Y46" s="280">
        <f>IF(Odvetvia!AB20&lt;&gt;0,Odvetvia!X46*100/Odvetvia!AB20,0)</f>
        <v>0</v>
      </c>
      <c r="Z46" s="281"/>
      <c r="AA46" s="280">
        <f>IF(Odvetvia!AB20&lt;&gt;0,Odvetvia!Z46*100/Odvetvia!AB20,0)</f>
        <v>0</v>
      </c>
      <c r="AB46" s="197"/>
    </row>
    <row r="47" spans="1:28" ht="12.75">
      <c r="A47" s="31" t="s">
        <v>7</v>
      </c>
      <c r="C47" s="175" t="s">
        <v>610</v>
      </c>
      <c r="D47" s="288" t="s">
        <v>610</v>
      </c>
      <c r="E47" s="277" t="s">
        <v>611</v>
      </c>
      <c r="F47" s="278">
        <v>10</v>
      </c>
      <c r="G47" s="277"/>
      <c r="H47" s="279">
        <f>(Odvetvia!J47+Odvetvia!L47+Odvetvia!N47+Odvetvia!P47+Odvetvia!R47+Odvetvia!T47+Odvetvia!V47+Odvetvia!X47+Odvetvia!Z47)</f>
        <v>0</v>
      </c>
      <c r="I47" s="280">
        <f>IF(Odvetvia!AB20&lt;&gt;0,Odvetvia!H47*100/Odvetvia!AB20,0)</f>
        <v>0</v>
      </c>
      <c r="J47" s="281"/>
      <c r="K47" s="280">
        <f>IF(Odvetvia!AB20&lt;&gt;0,Odvetvia!J47*100/Odvetvia!AB20,0)</f>
        <v>0</v>
      </c>
      <c r="L47" s="281"/>
      <c r="M47" s="280">
        <f>IF(Odvetvia!AB20&lt;&gt;0,Odvetvia!L47*100/Odvetvia!AB20,0)</f>
        <v>0</v>
      </c>
      <c r="N47" s="281"/>
      <c r="O47" s="280">
        <f>IF(Odvetvia!AB20&lt;&gt;0,Odvetvia!N47*100/Odvetvia!AB20,0)</f>
        <v>0</v>
      </c>
      <c r="P47" s="281"/>
      <c r="Q47" s="280">
        <f>IF(Odvetvia!AB20&lt;&gt;0,Odvetvia!P47*100/Odvetvia!AB20,0)</f>
        <v>0</v>
      </c>
      <c r="R47" s="281"/>
      <c r="S47" s="280">
        <f>IF(Odvetvia!AB20&lt;&gt;0,Odvetvia!R47*100/Odvetvia!AB20,0)</f>
        <v>0</v>
      </c>
      <c r="T47" s="281"/>
      <c r="U47" s="280">
        <f>IF(Odvetvia!AB20&lt;&gt;0,Odvetvia!T47*100/Odvetvia!AB20,0)</f>
        <v>0</v>
      </c>
      <c r="V47" s="281"/>
      <c r="W47" s="280">
        <f>IF(Odvetvia!AB20&lt;&gt;0,Odvetvia!V47*100/Odvetvia!AB20,0)</f>
        <v>0</v>
      </c>
      <c r="X47" s="281"/>
      <c r="Y47" s="280">
        <f>IF(Odvetvia!AB20&lt;&gt;0,Odvetvia!X47*100/Odvetvia!AB20,0)</f>
        <v>0</v>
      </c>
      <c r="Z47" s="281"/>
      <c r="AA47" s="280">
        <f>IF(Odvetvia!AB20&lt;&gt;0,Odvetvia!Z47*100/Odvetvia!AB20,0)</f>
        <v>0</v>
      </c>
      <c r="AB47" s="197"/>
    </row>
    <row r="48" spans="1:28" ht="12.75">
      <c r="A48" s="31" t="s">
        <v>7</v>
      </c>
      <c r="C48" s="175" t="s">
        <v>612</v>
      </c>
      <c r="D48" s="288" t="s">
        <v>612</v>
      </c>
      <c r="E48" s="277" t="s">
        <v>613</v>
      </c>
      <c r="F48" s="278">
        <v>11</v>
      </c>
      <c r="G48" s="277"/>
      <c r="H48" s="279">
        <f>(Odvetvia!J48+Odvetvia!L48+Odvetvia!N48+Odvetvia!P48+Odvetvia!R48+Odvetvia!T48+Odvetvia!V48+Odvetvia!X48+Odvetvia!Z48)</f>
        <v>37587</v>
      </c>
      <c r="I48" s="280">
        <f>IF(Odvetvia!AB20&lt;&gt;0,Odvetvia!H48*100/Odvetvia!AB20,0)</f>
        <v>0</v>
      </c>
      <c r="J48" s="281"/>
      <c r="K48" s="280">
        <f>IF(Odvetvia!AB20&lt;&gt;0,Odvetvia!J48*100/Odvetvia!AB20,0)</f>
        <v>0</v>
      </c>
      <c r="L48" s="281">
        <v>37587</v>
      </c>
      <c r="M48" s="280">
        <f>IF(Odvetvia!AB20&lt;&gt;0,Odvetvia!L48*100/Odvetvia!AB20,0)</f>
        <v>0</v>
      </c>
      <c r="N48" s="281"/>
      <c r="O48" s="280">
        <f>IF(Odvetvia!AB20&lt;&gt;0,Odvetvia!N48*100/Odvetvia!AB20,0)</f>
        <v>0</v>
      </c>
      <c r="P48" s="281"/>
      <c r="Q48" s="280">
        <f>IF(Odvetvia!AB20&lt;&gt;0,Odvetvia!P48*100/Odvetvia!AB20,0)</f>
        <v>0</v>
      </c>
      <c r="R48" s="281"/>
      <c r="S48" s="280">
        <f>IF(Odvetvia!AB20&lt;&gt;0,Odvetvia!R48*100/Odvetvia!AB20,0)</f>
        <v>0</v>
      </c>
      <c r="T48" s="281"/>
      <c r="U48" s="280">
        <f>IF(Odvetvia!AB20&lt;&gt;0,Odvetvia!T48*100/Odvetvia!AB20,0)</f>
        <v>0</v>
      </c>
      <c r="V48" s="281"/>
      <c r="W48" s="280">
        <f>IF(Odvetvia!AB20&lt;&gt;0,Odvetvia!V48*100/Odvetvia!AB20,0)</f>
        <v>0</v>
      </c>
      <c r="X48" s="281"/>
      <c r="Y48" s="280">
        <f>IF(Odvetvia!AB20&lt;&gt;0,Odvetvia!X48*100/Odvetvia!AB20,0)</f>
        <v>0</v>
      </c>
      <c r="Z48" s="281"/>
      <c r="AA48" s="280">
        <f>IF(Odvetvia!AB20&lt;&gt;0,Odvetvia!Z48*100/Odvetvia!AB20,0)</f>
        <v>0</v>
      </c>
      <c r="AB48" s="197"/>
    </row>
  </sheetData>
  <sheetProtection sheet="1" objects="1" scenarios="1"/>
  <printOptions horizontalCentered="1"/>
  <pageMargins left="0.3937007874015748" right="0.3937007874015748" top="0.5118110236220472" bottom="0.5118110236220472" header="0.3937007874015748" footer="0.3937007874015748"/>
  <pageSetup horizontalDpi="600" verticalDpi="600" orientation="landscape" paperSize="9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D13">
      <selection activeCell="D13" sqref="D13"/>
    </sheetView>
  </sheetViews>
  <sheetFormatPr defaultColWidth="9.140625" defaultRowHeight="12.75"/>
  <cols>
    <col min="1" max="2" width="9.140625" style="31" hidden="1" customWidth="1"/>
    <col min="3" max="3" width="18.00390625" style="31" hidden="1" customWidth="1"/>
    <col min="4" max="4" width="6.421875" style="31" customWidth="1"/>
    <col min="5" max="5" width="50.140625" style="31" customWidth="1"/>
    <col min="6" max="6" width="13.57421875" style="123" customWidth="1"/>
    <col min="7" max="7" width="9.00390625" style="238" customWidth="1"/>
    <col min="8" max="8" width="13.57421875" style="239" customWidth="1"/>
    <col min="9" max="9" width="9.00390625" style="238" customWidth="1"/>
    <col min="10" max="10" width="13.57421875" style="239" customWidth="1"/>
    <col min="11" max="11" width="9.00390625" style="238" customWidth="1"/>
    <col min="12" max="12" width="13.57421875" style="239" customWidth="1"/>
    <col min="13" max="13" width="9.00390625" style="238" customWidth="1"/>
    <col min="14" max="14" width="13.57421875" style="239" customWidth="1"/>
    <col min="15" max="15" width="9.00390625" style="238" customWidth="1"/>
    <col min="16" max="16" width="13.57421875" style="239" customWidth="1"/>
    <col min="17" max="17" width="9.00390625" style="238" customWidth="1"/>
    <col min="18" max="18" width="13.57421875" style="239" customWidth="1"/>
    <col min="19" max="19" width="9.00390625" style="238" customWidth="1"/>
    <col min="20" max="20" width="13.57421875" style="239" customWidth="1"/>
    <col min="21" max="21" width="9.00390625" style="238" customWidth="1"/>
    <col min="22" max="22" width="13.57421875" style="239" customWidth="1"/>
    <col min="23" max="23" width="9.00390625" style="238" customWidth="1"/>
    <col min="24" max="24" width="13.57421875" style="239" customWidth="1"/>
    <col min="25" max="25" width="9.00390625" style="238" customWidth="1"/>
    <col min="26" max="26" width="9.140625" style="31" hidden="1" customWidth="1"/>
    <col min="27" max="16384" width="9.140625" style="31" customWidth="1"/>
  </cols>
  <sheetData>
    <row r="1" spans="1:26" ht="12.75" hidden="1">
      <c r="A1" s="31" t="s">
        <v>0</v>
      </c>
      <c r="B1" s="31" t="s">
        <v>1</v>
      </c>
      <c r="C1" s="31" t="s">
        <v>3</v>
      </c>
      <c r="D1" s="31" t="s">
        <v>4</v>
      </c>
      <c r="E1" s="31" t="s">
        <v>7</v>
      </c>
      <c r="F1" s="10" t="s">
        <v>7</v>
      </c>
      <c r="G1" s="10" t="s">
        <v>7</v>
      </c>
      <c r="H1" s="32" t="s">
        <v>7</v>
      </c>
      <c r="I1" s="10" t="s">
        <v>7</v>
      </c>
      <c r="J1" s="32" t="s">
        <v>7</v>
      </c>
      <c r="K1" s="10" t="s">
        <v>7</v>
      </c>
      <c r="L1" s="32" t="s">
        <v>7</v>
      </c>
      <c r="M1" s="10" t="s">
        <v>7</v>
      </c>
      <c r="N1" s="32" t="s">
        <v>7</v>
      </c>
      <c r="O1" s="10" t="s">
        <v>7</v>
      </c>
      <c r="P1" s="32" t="s">
        <v>7</v>
      </c>
      <c r="Q1" s="10" t="s">
        <v>7</v>
      </c>
      <c r="R1" s="32" t="s">
        <v>7</v>
      </c>
      <c r="S1" s="10" t="s">
        <v>7</v>
      </c>
      <c r="T1" s="32" t="s">
        <v>7</v>
      </c>
      <c r="U1" s="10" t="s">
        <v>7</v>
      </c>
      <c r="V1" s="32" t="s">
        <v>7</v>
      </c>
      <c r="W1" s="10" t="s">
        <v>7</v>
      </c>
      <c r="X1" s="32" t="s">
        <v>7</v>
      </c>
      <c r="Y1" s="10" t="s">
        <v>7</v>
      </c>
      <c r="Z1" s="31" t="s">
        <v>8</v>
      </c>
    </row>
    <row r="2" spans="1:25" ht="12.75" hidden="1">
      <c r="A2" s="31" t="s">
        <v>9</v>
      </c>
      <c r="F2" s="10"/>
      <c r="G2" s="10"/>
      <c r="H2" s="32"/>
      <c r="I2" s="10"/>
      <c r="J2" s="32"/>
      <c r="K2" s="10"/>
      <c r="L2" s="32"/>
      <c r="M2" s="10"/>
      <c r="N2" s="32"/>
      <c r="O2" s="10"/>
      <c r="P2" s="32"/>
      <c r="Q2" s="10"/>
      <c r="R2" s="32"/>
      <c r="S2" s="10"/>
      <c r="T2" s="32"/>
      <c r="U2" s="10"/>
      <c r="V2" s="32"/>
      <c r="W2" s="10"/>
      <c r="X2" s="32"/>
      <c r="Y2" s="10"/>
    </row>
    <row r="3" spans="1:25" ht="12.75" hidden="1">
      <c r="A3" s="31" t="s">
        <v>10</v>
      </c>
      <c r="B3" s="31">
        <v>1</v>
      </c>
      <c r="F3" s="10"/>
      <c r="G3" s="10"/>
      <c r="H3" s="32"/>
      <c r="I3" s="10"/>
      <c r="J3" s="32"/>
      <c r="K3" s="10"/>
      <c r="L3" s="32"/>
      <c r="M3" s="10"/>
      <c r="N3" s="32"/>
      <c r="O3" s="10"/>
      <c r="P3" s="32"/>
      <c r="Q3" s="10"/>
      <c r="R3" s="32"/>
      <c r="S3" s="10"/>
      <c r="T3" s="32"/>
      <c r="U3" s="10"/>
      <c r="V3" s="32"/>
      <c r="W3" s="10"/>
      <c r="X3" s="32"/>
      <c r="Y3" s="10"/>
    </row>
    <row r="4" spans="1:25" ht="12.75" hidden="1">
      <c r="A4" s="31" t="s">
        <v>11</v>
      </c>
      <c r="B4" s="31" t="s">
        <v>324</v>
      </c>
      <c r="F4" s="10"/>
      <c r="G4" s="10"/>
      <c r="H4" s="32"/>
      <c r="I4" s="10"/>
      <c r="J4" s="32"/>
      <c r="K4" s="10"/>
      <c r="L4" s="32"/>
      <c r="M4" s="10"/>
      <c r="N4" s="32"/>
      <c r="O4" s="10"/>
      <c r="P4" s="32"/>
      <c r="Q4" s="10"/>
      <c r="R4" s="32"/>
      <c r="S4" s="10"/>
      <c r="T4" s="32"/>
      <c r="U4" s="10"/>
      <c r="V4" s="32"/>
      <c r="W4" s="10"/>
      <c r="X4" s="32"/>
      <c r="Y4" s="10"/>
    </row>
    <row r="5" spans="1:25" ht="12.75" hidden="1">
      <c r="A5" s="31" t="s">
        <v>13</v>
      </c>
      <c r="B5" s="31" t="s">
        <v>404</v>
      </c>
      <c r="F5" s="10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2"/>
      <c r="W5" s="10"/>
      <c r="X5" s="32"/>
      <c r="Y5" s="10"/>
    </row>
    <row r="6" spans="1:25" ht="12.75" hidden="1">
      <c r="A6" s="31" t="s">
        <v>15</v>
      </c>
      <c r="B6" s="31" t="s">
        <v>405</v>
      </c>
      <c r="F6" s="10"/>
      <c r="G6" s="10"/>
      <c r="H6" s="32"/>
      <c r="I6" s="10"/>
      <c r="J6" s="32"/>
      <c r="K6" s="10"/>
      <c r="L6" s="32"/>
      <c r="M6" s="10"/>
      <c r="N6" s="32"/>
      <c r="O6" s="10"/>
      <c r="P6" s="32"/>
      <c r="Q6" s="10"/>
      <c r="R6" s="32"/>
      <c r="S6" s="10"/>
      <c r="T6" s="32"/>
      <c r="U6" s="10"/>
      <c r="V6" s="32"/>
      <c r="W6" s="10"/>
      <c r="X6" s="32"/>
      <c r="Y6" s="10"/>
    </row>
    <row r="7" spans="1:25" ht="12.75" hidden="1">
      <c r="A7" s="31" t="s">
        <v>17</v>
      </c>
      <c r="B7" s="31" t="s">
        <v>327</v>
      </c>
      <c r="F7" s="10"/>
      <c r="G7" s="10"/>
      <c r="H7" s="32"/>
      <c r="I7" s="10"/>
      <c r="J7" s="32"/>
      <c r="K7" s="10"/>
      <c r="L7" s="32"/>
      <c r="M7" s="10"/>
      <c r="N7" s="32"/>
      <c r="O7" s="10"/>
      <c r="P7" s="32"/>
      <c r="Q7" s="10"/>
      <c r="R7" s="32"/>
      <c r="S7" s="10"/>
      <c r="T7" s="32"/>
      <c r="U7" s="10"/>
      <c r="V7" s="32"/>
      <c r="W7" s="10"/>
      <c r="X7" s="32"/>
      <c r="Y7" s="10"/>
    </row>
    <row r="8" spans="1:25" ht="12.75" hidden="1">
      <c r="A8" s="31" t="s">
        <v>328</v>
      </c>
      <c r="F8" s="10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2"/>
      <c r="W8" s="10"/>
      <c r="X8" s="32"/>
      <c r="Y8" s="10"/>
    </row>
    <row r="9" spans="1:25" ht="12.75" hidden="1">
      <c r="A9" s="31" t="s">
        <v>329</v>
      </c>
      <c r="F9" s="10"/>
      <c r="G9" s="10"/>
      <c r="H9" s="32"/>
      <c r="I9" s="10"/>
      <c r="J9" s="32"/>
      <c r="K9" s="10"/>
      <c r="L9" s="32"/>
      <c r="M9" s="10"/>
      <c r="N9" s="32"/>
      <c r="O9" s="10"/>
      <c r="P9" s="32"/>
      <c r="Q9" s="10"/>
      <c r="R9" s="32"/>
      <c r="S9" s="10"/>
      <c r="T9" s="32"/>
      <c r="U9" s="10"/>
      <c r="V9" s="32"/>
      <c r="W9" s="10"/>
      <c r="X9" s="32"/>
      <c r="Y9" s="10"/>
    </row>
    <row r="10" spans="1:25" ht="12.75" hidden="1">
      <c r="A10" s="31" t="s">
        <v>330</v>
      </c>
      <c r="E10" s="31">
        <v>1</v>
      </c>
      <c r="F10" s="10"/>
      <c r="G10" s="10"/>
      <c r="H10" s="32"/>
      <c r="I10" s="10"/>
      <c r="J10" s="32"/>
      <c r="K10" s="10"/>
      <c r="L10" s="32"/>
      <c r="M10" s="10"/>
      <c r="N10" s="32"/>
      <c r="O10" s="10"/>
      <c r="P10" s="32"/>
      <c r="Q10" s="10"/>
      <c r="R10" s="32"/>
      <c r="S10" s="10"/>
      <c r="T10" s="32"/>
      <c r="U10" s="10"/>
      <c r="V10" s="32"/>
      <c r="W10" s="10"/>
      <c r="X10" s="32"/>
      <c r="Y10" s="10"/>
    </row>
    <row r="11" spans="1:25" ht="12.75" hidden="1">
      <c r="A11" s="31" t="s">
        <v>331</v>
      </c>
      <c r="E11" s="31" t="s">
        <v>406</v>
      </c>
      <c r="F11" s="10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2"/>
      <c r="W11" s="10"/>
      <c r="X11" s="32"/>
      <c r="Y11" s="10"/>
    </row>
    <row r="12" spans="1:25" ht="12.75" hidden="1">
      <c r="A12" s="31" t="s">
        <v>332</v>
      </c>
      <c r="E12" s="31" t="s">
        <v>407</v>
      </c>
      <c r="F12" s="10"/>
      <c r="G12" s="10"/>
      <c r="H12" s="32"/>
      <c r="I12" s="10"/>
      <c r="J12" s="32"/>
      <c r="K12" s="10"/>
      <c r="L12" s="32"/>
      <c r="M12" s="10"/>
      <c r="N12" s="32"/>
      <c r="O12" s="10"/>
      <c r="P12" s="32"/>
      <c r="Q12" s="10"/>
      <c r="R12" s="32"/>
      <c r="S12" s="10"/>
      <c r="T12" s="32"/>
      <c r="U12" s="10"/>
      <c r="V12" s="32"/>
      <c r="W12" s="10"/>
      <c r="X12" s="32"/>
      <c r="Y12" s="10"/>
    </row>
    <row r="13" spans="1:25" ht="12.75">
      <c r="A13" s="31" t="s">
        <v>19</v>
      </c>
      <c r="D13" s="16"/>
      <c r="E13" s="16"/>
      <c r="F13" s="15"/>
      <c r="G13" s="15"/>
      <c r="H13" s="15"/>
      <c r="I13" s="15"/>
      <c r="J13" s="15"/>
      <c r="K13" s="15"/>
      <c r="L13" s="10"/>
      <c r="M13" s="10"/>
      <c r="N13" s="8" t="s">
        <v>20</v>
      </c>
      <c r="O13" s="182"/>
      <c r="P13" s="10"/>
      <c r="Q13" s="10"/>
      <c r="R13" s="10"/>
      <c r="S13" s="10"/>
      <c r="T13" s="10"/>
      <c r="U13" s="10"/>
      <c r="V13" s="10"/>
      <c r="W13" s="10"/>
      <c r="X13" s="10"/>
      <c r="Y13" s="29"/>
    </row>
    <row r="14" spans="1:25" ht="23.25" customHeight="1">
      <c r="A14" s="31" t="s">
        <v>19</v>
      </c>
      <c r="D14" s="16"/>
      <c r="E14" s="13" t="s">
        <v>408</v>
      </c>
      <c r="F14" s="221"/>
      <c r="G14" s="15"/>
      <c r="H14" s="15"/>
      <c r="I14" s="15"/>
      <c r="J14" s="15"/>
      <c r="K14" s="15"/>
      <c r="L14" s="15"/>
      <c r="M14" s="15"/>
      <c r="N14" s="15"/>
      <c r="O14" s="15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8.5" customHeight="1">
      <c r="A15" s="31" t="s">
        <v>19</v>
      </c>
      <c r="D15" s="16" t="s">
        <v>334</v>
      </c>
      <c r="E15" s="16"/>
      <c r="F15" s="10"/>
      <c r="G15" s="10"/>
      <c r="H15" s="10"/>
      <c r="I15" s="10"/>
      <c r="J15" s="10"/>
      <c r="K15" s="10"/>
      <c r="L15" s="10"/>
      <c r="M15" s="10"/>
      <c r="N15" s="18" t="s">
        <v>23</v>
      </c>
      <c r="O15" s="222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2.75">
      <c r="A16" s="31" t="s">
        <v>19</v>
      </c>
      <c r="D16" s="245" t="s">
        <v>808</v>
      </c>
      <c r="E16" s="25"/>
      <c r="F16" s="23"/>
      <c r="G16" s="23"/>
      <c r="H16" s="10"/>
      <c r="I16" s="10"/>
      <c r="J16" s="10"/>
      <c r="K16" s="10"/>
      <c r="L16" s="10"/>
      <c r="M16" s="222"/>
      <c r="N16" s="24"/>
      <c r="O16" s="25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>
      <c r="A17" s="31" t="s">
        <v>19</v>
      </c>
      <c r="D17" s="16"/>
      <c r="E17" s="26"/>
      <c r="F17" s="10"/>
      <c r="G17" s="10"/>
      <c r="H17" s="10"/>
      <c r="I17" s="10"/>
      <c r="J17" s="10"/>
      <c r="K17" s="10"/>
      <c r="L17" s="10"/>
      <c r="M17" s="10"/>
      <c r="N17" s="18" t="s">
        <v>24</v>
      </c>
      <c r="O17" s="222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>
      <c r="A18" s="31" t="s">
        <v>19</v>
      </c>
      <c r="D18" s="16"/>
      <c r="E18" s="27"/>
      <c r="F18" s="10"/>
      <c r="G18" s="10"/>
      <c r="H18" s="10"/>
      <c r="I18" s="10"/>
      <c r="J18" s="10"/>
      <c r="K18" s="10"/>
      <c r="L18" s="10"/>
      <c r="M18" s="222"/>
      <c r="N18" s="156">
        <v>39082</v>
      </c>
      <c r="O18" s="25"/>
      <c r="P18" s="10"/>
      <c r="Q18" s="10"/>
      <c r="R18" s="10"/>
      <c r="S18" s="10"/>
      <c r="T18" s="10"/>
      <c r="U18" s="10"/>
      <c r="V18" s="10"/>
      <c r="W18" s="10"/>
      <c r="X18" s="10"/>
      <c r="Y18" s="23"/>
    </row>
    <row r="19" spans="1:25" ht="12.75">
      <c r="A19" s="31" t="s">
        <v>19</v>
      </c>
      <c r="D19" s="16"/>
      <c r="E19" s="1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9"/>
      <c r="W19" s="10"/>
      <c r="X19" s="10"/>
      <c r="Y19" s="30"/>
    </row>
    <row r="20" spans="1:25" ht="12.75" hidden="1">
      <c r="A20" s="31" t="s">
        <v>2</v>
      </c>
      <c r="D20" s="16"/>
      <c r="E20" s="16" t="s">
        <v>409</v>
      </c>
      <c r="F20" s="10" t="s">
        <v>25</v>
      </c>
      <c r="G20" s="31" t="s">
        <v>26</v>
      </c>
      <c r="H20" s="31" t="s">
        <v>27</v>
      </c>
      <c r="I20" s="31" t="s">
        <v>28</v>
      </c>
      <c r="J20" s="31" t="s">
        <v>29</v>
      </c>
      <c r="K20" s="31" t="s">
        <v>30</v>
      </c>
      <c r="L20" s="31" t="s">
        <v>31</v>
      </c>
      <c r="M20" s="31" t="s">
        <v>32</v>
      </c>
      <c r="N20" s="31" t="s">
        <v>336</v>
      </c>
      <c r="O20" s="31" t="s">
        <v>337</v>
      </c>
      <c r="P20" s="31" t="s">
        <v>35</v>
      </c>
      <c r="Q20" s="31" t="s">
        <v>36</v>
      </c>
      <c r="R20" s="31" t="s">
        <v>37</v>
      </c>
      <c r="S20" s="31" t="s">
        <v>38</v>
      </c>
      <c r="T20" s="31" t="s">
        <v>338</v>
      </c>
      <c r="U20" s="31" t="s">
        <v>339</v>
      </c>
      <c r="V20" s="31" t="s">
        <v>42</v>
      </c>
      <c r="W20" s="31" t="s">
        <v>43</v>
      </c>
      <c r="X20" s="31" t="s">
        <v>44</v>
      </c>
      <c r="Y20" s="31" t="s">
        <v>45</v>
      </c>
    </row>
    <row r="21" spans="1:25" ht="25.5">
      <c r="A21" s="31" t="s">
        <v>5</v>
      </c>
      <c r="D21" s="223" t="s">
        <v>46</v>
      </c>
      <c r="E21" s="224" t="s">
        <v>409</v>
      </c>
      <c r="F21" s="36" t="s">
        <v>48</v>
      </c>
      <c r="G21" s="36"/>
      <c r="H21" s="36" t="s">
        <v>49</v>
      </c>
      <c r="I21" s="36"/>
      <c r="J21" s="36" t="s">
        <v>50</v>
      </c>
      <c r="K21" s="36"/>
      <c r="L21" s="36" t="s">
        <v>51</v>
      </c>
      <c r="M21" s="36"/>
      <c r="N21" s="36" t="s">
        <v>52</v>
      </c>
      <c r="O21" s="36"/>
      <c r="P21" s="36" t="s">
        <v>53</v>
      </c>
      <c r="Q21" s="36"/>
      <c r="R21" s="37" t="s">
        <v>54</v>
      </c>
      <c r="S21" s="36"/>
      <c r="T21" s="36" t="s">
        <v>55</v>
      </c>
      <c r="U21" s="36"/>
      <c r="V21" s="36" t="s">
        <v>56</v>
      </c>
      <c r="W21" s="36"/>
      <c r="X21" s="36" t="s">
        <v>57</v>
      </c>
      <c r="Y21" s="36"/>
    </row>
    <row r="22" spans="1:25" ht="29.25" customHeight="1">
      <c r="A22" s="31" t="s">
        <v>5</v>
      </c>
      <c r="D22" s="38"/>
      <c r="E22" s="225"/>
      <c r="F22" s="188" t="s">
        <v>58</v>
      </c>
      <c r="G22" s="40" t="s">
        <v>59</v>
      </c>
      <c r="H22" s="226" t="s">
        <v>58</v>
      </c>
      <c r="I22" s="40" t="s">
        <v>59</v>
      </c>
      <c r="J22" s="226" t="s">
        <v>58</v>
      </c>
      <c r="K22" s="40" t="s">
        <v>59</v>
      </c>
      <c r="L22" s="226" t="s">
        <v>58</v>
      </c>
      <c r="M22" s="40" t="s">
        <v>59</v>
      </c>
      <c r="N22" s="226" t="s">
        <v>58</v>
      </c>
      <c r="O22" s="40" t="s">
        <v>59</v>
      </c>
      <c r="P22" s="226" t="s">
        <v>58</v>
      </c>
      <c r="Q22" s="40" t="s">
        <v>59</v>
      </c>
      <c r="R22" s="226" t="s">
        <v>58</v>
      </c>
      <c r="S22" s="40" t="s">
        <v>59</v>
      </c>
      <c r="T22" s="42" t="s">
        <v>60</v>
      </c>
      <c r="U22" s="40" t="s">
        <v>59</v>
      </c>
      <c r="V22" s="226" t="s">
        <v>58</v>
      </c>
      <c r="W22" s="40" t="s">
        <v>59</v>
      </c>
      <c r="X22" s="226" t="s">
        <v>58</v>
      </c>
      <c r="Y22" s="40" t="s">
        <v>59</v>
      </c>
    </row>
    <row r="23" spans="1:26" s="189" customFormat="1" ht="12.75">
      <c r="A23" s="189" t="s">
        <v>4</v>
      </c>
      <c r="D23" s="44" t="s">
        <v>62</v>
      </c>
      <c r="E23" s="227" t="s">
        <v>63</v>
      </c>
      <c r="F23" s="51">
        <v>1</v>
      </c>
      <c r="G23" s="190">
        <v>2</v>
      </c>
      <c r="H23" s="51">
        <v>3</v>
      </c>
      <c r="I23" s="190">
        <v>4</v>
      </c>
      <c r="J23" s="51">
        <v>5</v>
      </c>
      <c r="K23" s="190">
        <v>6</v>
      </c>
      <c r="L23" s="51">
        <v>7</v>
      </c>
      <c r="M23" s="190">
        <v>8</v>
      </c>
      <c r="N23" s="51">
        <v>9</v>
      </c>
      <c r="O23" s="190">
        <v>10</v>
      </c>
      <c r="P23" s="51">
        <v>11</v>
      </c>
      <c r="Q23" s="190">
        <v>12</v>
      </c>
      <c r="R23" s="51">
        <v>13</v>
      </c>
      <c r="S23" s="190">
        <v>14</v>
      </c>
      <c r="T23" s="51">
        <v>15</v>
      </c>
      <c r="U23" s="190">
        <v>16</v>
      </c>
      <c r="V23" s="51">
        <v>17</v>
      </c>
      <c r="W23" s="190">
        <v>18</v>
      </c>
      <c r="X23" s="51">
        <v>19</v>
      </c>
      <c r="Y23" s="190">
        <v>20</v>
      </c>
      <c r="Z23" s="227">
        <v>21</v>
      </c>
    </row>
    <row r="24" spans="1:25" ht="12.75" hidden="1">
      <c r="A24" s="31" t="s">
        <v>6</v>
      </c>
      <c r="F24" s="228"/>
      <c r="G24" s="184"/>
      <c r="H24" s="192"/>
      <c r="I24" s="184"/>
      <c r="J24" s="192"/>
      <c r="K24" s="184"/>
      <c r="L24" s="192"/>
      <c r="M24" s="184"/>
      <c r="N24" s="192"/>
      <c r="O24" s="184"/>
      <c r="P24" s="192"/>
      <c r="Q24" s="184"/>
      <c r="R24" s="192"/>
      <c r="S24" s="184"/>
      <c r="T24" s="192"/>
      <c r="U24" s="184"/>
      <c r="V24" s="192"/>
      <c r="W24" s="184"/>
      <c r="X24" s="192"/>
      <c r="Y24" s="184"/>
    </row>
    <row r="25" spans="1:26" ht="12.75" hidden="1">
      <c r="A25" s="31" t="s">
        <v>3</v>
      </c>
      <c r="E25" s="31" t="s">
        <v>410</v>
      </c>
      <c r="F25" s="228" t="s">
        <v>411</v>
      </c>
      <c r="G25" s="184" t="s">
        <v>412</v>
      </c>
      <c r="H25" s="192" t="s">
        <v>413</v>
      </c>
      <c r="I25" s="184" t="s">
        <v>414</v>
      </c>
      <c r="J25" s="192" t="s">
        <v>415</v>
      </c>
      <c r="K25" s="184" t="s">
        <v>416</v>
      </c>
      <c r="L25" s="192" t="s">
        <v>417</v>
      </c>
      <c r="M25" s="184" t="s">
        <v>418</v>
      </c>
      <c r="N25" s="192" t="s">
        <v>419</v>
      </c>
      <c r="O25" s="184" t="s">
        <v>420</v>
      </c>
      <c r="P25" s="192" t="s">
        <v>421</v>
      </c>
      <c r="Q25" s="184" t="s">
        <v>422</v>
      </c>
      <c r="R25" s="192" t="s">
        <v>423</v>
      </c>
      <c r="S25" s="184" t="s">
        <v>424</v>
      </c>
      <c r="T25" s="192" t="s">
        <v>425</v>
      </c>
      <c r="U25" s="184" t="s">
        <v>426</v>
      </c>
      <c r="V25" s="192" t="s">
        <v>427</v>
      </c>
      <c r="W25" s="184" t="s">
        <v>428</v>
      </c>
      <c r="X25" s="192" t="s">
        <v>429</v>
      </c>
      <c r="Y25" s="184" t="s">
        <v>430</v>
      </c>
      <c r="Z25" s="31" t="s">
        <v>431</v>
      </c>
    </row>
    <row r="26" spans="1:25" ht="12.75" hidden="1">
      <c r="A26" s="31" t="s">
        <v>8</v>
      </c>
      <c r="C26" s="31" t="s">
        <v>432</v>
      </c>
      <c r="D26" s="229" t="s">
        <v>433</v>
      </c>
      <c r="E26" s="229" t="s">
        <v>433</v>
      </c>
      <c r="F26" s="228"/>
      <c r="G26" s="184"/>
      <c r="H26" s="192">
        <f>SUMIF(Staty!E66:Staty!E65536,"AT",Staty!H66:Staty!H65536)</f>
        <v>0</v>
      </c>
      <c r="I26" s="184"/>
      <c r="J26" s="192">
        <f>SUMIF(Staty!E66:Staty!E65536,"AT",Staty!J66:Staty!J65536)</f>
        <v>0</v>
      </c>
      <c r="K26" s="184"/>
      <c r="L26" s="192">
        <f>SUMIF(Staty!E66:Staty!E65536,"AT",Staty!L66:Staty!L65536)</f>
        <v>0</v>
      </c>
      <c r="M26" s="184"/>
      <c r="N26" s="192">
        <f>SUMIF(Staty!E66:Staty!E65536,"AT",Staty!N66:Staty!N65536)</f>
        <v>0</v>
      </c>
      <c r="O26" s="184"/>
      <c r="P26" s="192">
        <f>SUMIF(Staty!E66:Staty!E65536,"AT",Staty!P66:Staty!P65536)</f>
        <v>0</v>
      </c>
      <c r="Q26" s="184"/>
      <c r="R26" s="192">
        <f>SUMIF(Staty!E66:Staty!E65536,"AT",Staty!R66:Staty!R65536)</f>
        <v>0</v>
      </c>
      <c r="S26" s="184"/>
      <c r="T26" s="192">
        <f>SUMIF(Staty!E66:Staty!E65536,"AT",Staty!T66:Staty!T65536)</f>
        <v>0</v>
      </c>
      <c r="U26" s="184"/>
      <c r="V26" s="192">
        <f>SUMIF(Staty!E66:Staty!E65536,"AT",Staty!V66:Staty!V65536)</f>
        <v>0</v>
      </c>
      <c r="W26" s="184"/>
      <c r="X26" s="192">
        <f>SUMIF(Staty!E66:Staty!E65536,"AT",Staty!X66:Staty!X65536)</f>
        <v>0</v>
      </c>
      <c r="Y26" s="184"/>
    </row>
    <row r="27" spans="1:25" ht="12.75" hidden="1">
      <c r="A27" s="31" t="s">
        <v>8</v>
      </c>
      <c r="C27" s="31" t="s">
        <v>434</v>
      </c>
      <c r="D27" s="229" t="s">
        <v>435</v>
      </c>
      <c r="E27" s="229" t="s">
        <v>435</v>
      </c>
      <c r="F27" s="228"/>
      <c r="G27" s="184"/>
      <c r="H27" s="192">
        <f>SUMIF(Staty!E66:Staty!E65536,"AU",Staty!H66:Staty!H65536)</f>
        <v>0</v>
      </c>
      <c r="I27" s="184"/>
      <c r="J27" s="192">
        <f>SUMIF(Staty!E66:Staty!E65536,"AU",Staty!J66:Staty!J65536)</f>
        <v>0</v>
      </c>
      <c r="K27" s="184"/>
      <c r="L27" s="192">
        <f>SUMIF(Staty!E66:Staty!E65536,"AU",Staty!L66:Staty!L65536)</f>
        <v>0</v>
      </c>
      <c r="M27" s="184"/>
      <c r="N27" s="192">
        <f>SUMIF(Staty!E66:Staty!E65536,"AU",Staty!N66:Staty!N65536)</f>
        <v>0</v>
      </c>
      <c r="O27" s="184"/>
      <c r="P27" s="192">
        <f>SUMIF(Staty!E66:Staty!E65536,"AU",Staty!P66:Staty!P65536)</f>
        <v>0</v>
      </c>
      <c r="Q27" s="184"/>
      <c r="R27" s="192">
        <f>SUMIF(Staty!E66:Staty!E65536,"AU",Staty!R66:Staty!R65536)</f>
        <v>0</v>
      </c>
      <c r="S27" s="184"/>
      <c r="T27" s="192">
        <f>SUMIF(Staty!E66:Staty!E65536,"AU",Staty!T66:Staty!T65536)</f>
        <v>0</v>
      </c>
      <c r="U27" s="184"/>
      <c r="V27" s="192">
        <f>SUMIF(Staty!E66:Staty!E65536,"AU",Staty!V66:Staty!V65536)</f>
        <v>0</v>
      </c>
      <c r="W27" s="184"/>
      <c r="X27" s="192">
        <f>SUMIF(Staty!E66:Staty!E65536,"AU",Staty!X66:Staty!X65536)</f>
        <v>0</v>
      </c>
      <c r="Y27" s="184"/>
    </row>
    <row r="28" spans="1:25" ht="12.75" hidden="1">
      <c r="A28" s="31" t="s">
        <v>8</v>
      </c>
      <c r="C28" s="31" t="s">
        <v>436</v>
      </c>
      <c r="D28" s="229" t="s">
        <v>437</v>
      </c>
      <c r="E28" s="229" t="s">
        <v>437</v>
      </c>
      <c r="F28" s="228"/>
      <c r="G28" s="184"/>
      <c r="H28" s="192">
        <f>SUMIF(Staty!E66:Staty!E65536,"BE",Staty!H66:Staty!H65536)</f>
        <v>0</v>
      </c>
      <c r="I28" s="184"/>
      <c r="J28" s="192">
        <f>SUMIF(Staty!E66:Staty!E65536,"BE",Staty!J66:Staty!J65536)</f>
        <v>0</v>
      </c>
      <c r="K28" s="184"/>
      <c r="L28" s="192">
        <f>SUMIF(Staty!E66:Staty!E65536,"BE",Staty!L66:Staty!L65536)</f>
        <v>0</v>
      </c>
      <c r="M28" s="184"/>
      <c r="N28" s="192">
        <f>SUMIF(Staty!E66:Staty!E65536,"BE",Staty!N66:Staty!N65536)</f>
        <v>0</v>
      </c>
      <c r="O28" s="184"/>
      <c r="P28" s="192">
        <f>SUMIF(Staty!E66:Staty!E65536,"BE",Staty!P66:Staty!P65536)</f>
        <v>0</v>
      </c>
      <c r="Q28" s="184"/>
      <c r="R28" s="192">
        <f>SUMIF(Staty!E66:Staty!E65536,"BE",Staty!R66:Staty!R65536)</f>
        <v>0</v>
      </c>
      <c r="S28" s="184"/>
      <c r="T28" s="192">
        <f>SUMIF(Staty!E66:Staty!E65536,"BE",Staty!T66:Staty!T65536)</f>
        <v>0</v>
      </c>
      <c r="U28" s="184"/>
      <c r="V28" s="192">
        <f>SUMIF(Staty!E66:Staty!E65536,"BE",Staty!V66:Staty!V65536)</f>
        <v>0</v>
      </c>
      <c r="W28" s="184"/>
      <c r="X28" s="192">
        <f>SUMIF(Staty!E66:Staty!E65536,"BE",Staty!X66:Staty!X65536)</f>
        <v>0</v>
      </c>
      <c r="Y28" s="184"/>
    </row>
    <row r="29" spans="1:25" ht="12.75" hidden="1">
      <c r="A29" s="31" t="s">
        <v>8</v>
      </c>
      <c r="C29" s="31" t="s">
        <v>438</v>
      </c>
      <c r="D29" s="229" t="s">
        <v>439</v>
      </c>
      <c r="E29" s="229" t="s">
        <v>439</v>
      </c>
      <c r="F29" s="228"/>
      <c r="G29" s="184"/>
      <c r="H29" s="192">
        <f>SUMIF(Staty!E66:Staty!E65536,"CA",Staty!H66:Staty!H65536)</f>
        <v>0</v>
      </c>
      <c r="I29" s="184"/>
      <c r="J29" s="192">
        <f>SUMIF(Staty!E66:Staty!E65536,"CA",Staty!J66:Staty!J65536)</f>
        <v>0</v>
      </c>
      <c r="K29" s="184"/>
      <c r="L29" s="192">
        <f>SUMIF(Staty!E66:Staty!E65536,"CA",Staty!L66:Staty!L65536)</f>
        <v>0</v>
      </c>
      <c r="M29" s="184"/>
      <c r="N29" s="192">
        <f>SUMIF(Staty!E66:Staty!E65536,"CA",Staty!N66:Staty!N65536)</f>
        <v>0</v>
      </c>
      <c r="O29" s="184"/>
      <c r="P29" s="192">
        <f>SUMIF(Staty!E66:Staty!E65536,"CA",Staty!P66:Staty!P65536)</f>
        <v>0</v>
      </c>
      <c r="Q29" s="184"/>
      <c r="R29" s="192">
        <f>SUMIF(Staty!E66:Staty!E65536,"CA",Staty!R66:Staty!R65536)</f>
        <v>0</v>
      </c>
      <c r="S29" s="184"/>
      <c r="T29" s="192">
        <f>SUMIF(Staty!E66:Staty!E65536,"CA",Staty!T66:Staty!T65536)</f>
        <v>0</v>
      </c>
      <c r="U29" s="184"/>
      <c r="V29" s="192">
        <f>SUMIF(Staty!E66:Staty!E65536,"CA",Staty!V66:Staty!V65536)</f>
        <v>0</v>
      </c>
      <c r="W29" s="184"/>
      <c r="X29" s="192">
        <f>SUMIF(Staty!E66:Staty!E65536,"CA",Staty!X66:Staty!X65536)</f>
        <v>0</v>
      </c>
      <c r="Y29" s="184"/>
    </row>
    <row r="30" spans="1:25" ht="12.75" hidden="1">
      <c r="A30" s="31" t="s">
        <v>8</v>
      </c>
      <c r="C30" s="31" t="s">
        <v>440</v>
      </c>
      <c r="D30" s="229" t="s">
        <v>441</v>
      </c>
      <c r="E30" s="229" t="s">
        <v>441</v>
      </c>
      <c r="F30" s="228"/>
      <c r="G30" s="184"/>
      <c r="H30" s="192">
        <f>SUMIF(Staty!E66:Staty!E65536,"CY",Staty!H66:Staty!H65536)</f>
        <v>0</v>
      </c>
      <c r="I30" s="184"/>
      <c r="J30" s="192">
        <f>SUMIF(Staty!E66:Staty!E65536,"CY",Staty!J66:Staty!J65536)</f>
        <v>0</v>
      </c>
      <c r="K30" s="184"/>
      <c r="L30" s="192">
        <f>SUMIF(Staty!E66:Staty!E65536,"CY",Staty!L66:Staty!L65536)</f>
        <v>0</v>
      </c>
      <c r="M30" s="184"/>
      <c r="N30" s="192">
        <f>SUMIF(Staty!E66:Staty!E65536,"CY",Staty!N66:Staty!N65536)</f>
        <v>0</v>
      </c>
      <c r="O30" s="184"/>
      <c r="P30" s="192">
        <f>SUMIF(Staty!E66:Staty!E65536,"CY",Staty!P66:Staty!P65536)</f>
        <v>0</v>
      </c>
      <c r="Q30" s="184"/>
      <c r="R30" s="192">
        <f>SUMIF(Staty!E66:Staty!E65536,"CY",Staty!R66:Staty!R65536)</f>
        <v>0</v>
      </c>
      <c r="S30" s="184"/>
      <c r="T30" s="192">
        <f>SUMIF(Staty!E66:Staty!E65536,"CY",Staty!T66:Staty!T65536)</f>
        <v>0</v>
      </c>
      <c r="U30" s="184"/>
      <c r="V30" s="192">
        <f>SUMIF(Staty!E66:Staty!E65536,"CY",Staty!V66:Staty!V65536)</f>
        <v>0</v>
      </c>
      <c r="W30" s="184"/>
      <c r="X30" s="192">
        <f>SUMIF(Staty!E66:Staty!E65536,"CY",Staty!X66:Staty!X65536)</f>
        <v>0</v>
      </c>
      <c r="Y30" s="184"/>
    </row>
    <row r="31" spans="1:25" ht="12.75" hidden="1">
      <c r="A31" s="31" t="s">
        <v>8</v>
      </c>
      <c r="C31" s="31" t="s">
        <v>442</v>
      </c>
      <c r="D31" s="229" t="s">
        <v>443</v>
      </c>
      <c r="E31" s="229" t="s">
        <v>443</v>
      </c>
      <c r="F31" s="228"/>
      <c r="G31" s="184"/>
      <c r="H31" s="192">
        <f>SUMIF(Staty!E66:Staty!E65536,"CZ",Staty!H66:Staty!H65536)</f>
        <v>0</v>
      </c>
      <c r="I31" s="184"/>
      <c r="J31" s="192">
        <f>SUMIF(Staty!E66:Staty!E65536,"CZ",Staty!J66:Staty!J65536)</f>
        <v>0</v>
      </c>
      <c r="K31" s="184"/>
      <c r="L31" s="192">
        <f>SUMIF(Staty!E66:Staty!E65536,"CZ",Staty!L66:Staty!L65536)</f>
        <v>0</v>
      </c>
      <c r="M31" s="184"/>
      <c r="N31" s="192">
        <f>SUMIF(Staty!E66:Staty!E65536,"CZ",Staty!N66:Staty!N65536)</f>
        <v>0</v>
      </c>
      <c r="O31" s="184"/>
      <c r="P31" s="192">
        <f>SUMIF(Staty!E66:Staty!E65536,"CZ",Staty!P66:Staty!P65536)</f>
        <v>0</v>
      </c>
      <c r="Q31" s="184"/>
      <c r="R31" s="192">
        <f>SUMIF(Staty!E66:Staty!E65536,"CZ",Staty!R66:Staty!R65536)</f>
        <v>0</v>
      </c>
      <c r="S31" s="184"/>
      <c r="T31" s="192">
        <f>SUMIF(Staty!E66:Staty!E65536,"CZ",Staty!T66:Staty!T65536)</f>
        <v>0</v>
      </c>
      <c r="U31" s="184"/>
      <c r="V31" s="192">
        <f>SUMIF(Staty!E66:Staty!E65536,"CZ",Staty!V66:Staty!V65536)</f>
        <v>0</v>
      </c>
      <c r="W31" s="184"/>
      <c r="X31" s="192">
        <f>SUMIF(Staty!E66:Staty!E65536,"CZ",Staty!X66:Staty!X65536)</f>
        <v>0</v>
      </c>
      <c r="Y31" s="184"/>
    </row>
    <row r="32" spans="1:25" ht="12.75" hidden="1">
      <c r="A32" s="31" t="s">
        <v>8</v>
      </c>
      <c r="C32" s="31" t="s">
        <v>444</v>
      </c>
      <c r="D32" s="229" t="s">
        <v>445</v>
      </c>
      <c r="E32" s="229" t="s">
        <v>445</v>
      </c>
      <c r="F32" s="228"/>
      <c r="G32" s="184"/>
      <c r="H32" s="192">
        <f>SUMIF(Staty!E66:Staty!E65536,"DE",Staty!H66:Staty!H65536)</f>
        <v>0</v>
      </c>
      <c r="I32" s="184"/>
      <c r="J32" s="192">
        <f>SUMIF(Staty!E66:Staty!E65536,"DE",Staty!J66:Staty!J65536)</f>
        <v>0</v>
      </c>
      <c r="K32" s="184"/>
      <c r="L32" s="192">
        <f>SUMIF(Staty!E66:Staty!E65536,"DE",Staty!L66:Staty!L65536)</f>
        <v>0</v>
      </c>
      <c r="M32" s="184"/>
      <c r="N32" s="192">
        <f>SUMIF(Staty!E66:Staty!E65536,"DE",Staty!N66:Staty!N65536)</f>
        <v>0</v>
      </c>
      <c r="O32" s="184"/>
      <c r="P32" s="192">
        <f>SUMIF(Staty!E66:Staty!E65536,"DE",Staty!P66:Staty!P65536)</f>
        <v>0</v>
      </c>
      <c r="Q32" s="184"/>
      <c r="R32" s="192">
        <f>SUMIF(Staty!E66:Staty!E65536,"DE",Staty!R66:Staty!R65536)</f>
        <v>0</v>
      </c>
      <c r="S32" s="184"/>
      <c r="T32" s="192">
        <f>SUMIF(Staty!E66:Staty!E65536,"DE",Staty!T66:Staty!T65536)</f>
        <v>0</v>
      </c>
      <c r="U32" s="184"/>
      <c r="V32" s="192">
        <f>SUMIF(Staty!E66:Staty!E65536,"DE",Staty!V66:Staty!V65536)</f>
        <v>0</v>
      </c>
      <c r="W32" s="184"/>
      <c r="X32" s="192">
        <f>SUMIF(Staty!E66:Staty!E65536,"DE",Staty!X66:Staty!X65536)</f>
        <v>0</v>
      </c>
      <c r="Y32" s="184"/>
    </row>
    <row r="33" spans="1:25" ht="12.75" hidden="1">
      <c r="A33" s="31" t="s">
        <v>8</v>
      </c>
      <c r="C33" s="31" t="s">
        <v>446</v>
      </c>
      <c r="D33" s="229" t="s">
        <v>447</v>
      </c>
      <c r="E33" s="229" t="s">
        <v>447</v>
      </c>
      <c r="F33" s="228"/>
      <c r="G33" s="184"/>
      <c r="H33" s="192">
        <f>SUMIF(Staty!E66:Staty!E65536,"DK",Staty!H66:Staty!H65536)</f>
        <v>0</v>
      </c>
      <c r="I33" s="184"/>
      <c r="J33" s="192">
        <f>SUMIF(Staty!E66:Staty!E65536,"DK",Staty!J66:Staty!J65536)</f>
        <v>0</v>
      </c>
      <c r="K33" s="184"/>
      <c r="L33" s="192">
        <f>SUMIF(Staty!E66:Staty!E65536,"DK",Staty!L66:Staty!L65536)</f>
        <v>0</v>
      </c>
      <c r="M33" s="184"/>
      <c r="N33" s="192">
        <f>SUMIF(Staty!E66:Staty!E65536,"DK",Staty!N66:Staty!N65536)</f>
        <v>0</v>
      </c>
      <c r="O33" s="184"/>
      <c r="P33" s="192">
        <f>SUMIF(Staty!E66:Staty!E65536,"DK",Staty!P66:Staty!P65536)</f>
        <v>0</v>
      </c>
      <c r="Q33" s="184"/>
      <c r="R33" s="192">
        <f>SUMIF(Staty!E66:Staty!E65536,"DK",Staty!R66:Staty!R65536)</f>
        <v>0</v>
      </c>
      <c r="S33" s="184"/>
      <c r="T33" s="192">
        <f>SUMIF(Staty!E66:Staty!E65536,"DK",Staty!T66:Staty!T65536)</f>
        <v>0</v>
      </c>
      <c r="U33" s="184"/>
      <c r="V33" s="192">
        <f>SUMIF(Staty!E66:Staty!E65536,"DK",Staty!V66:Staty!V65536)</f>
        <v>0</v>
      </c>
      <c r="W33" s="184"/>
      <c r="X33" s="192">
        <f>SUMIF(Staty!E66:Staty!E65536,"DK",Staty!X66:Staty!X65536)</f>
        <v>0</v>
      </c>
      <c r="Y33" s="184"/>
    </row>
    <row r="34" spans="1:25" ht="12.75" hidden="1">
      <c r="A34" s="31" t="s">
        <v>8</v>
      </c>
      <c r="C34" s="31" t="s">
        <v>448</v>
      </c>
      <c r="D34" s="229" t="s">
        <v>449</v>
      </c>
      <c r="E34" s="229" t="s">
        <v>449</v>
      </c>
      <c r="F34" s="228"/>
      <c r="G34" s="184"/>
      <c r="H34" s="192">
        <f>SUMIF(Staty!E66:Staty!E65536,"EE",Staty!H66:Staty!H65536)</f>
        <v>0</v>
      </c>
      <c r="I34" s="184"/>
      <c r="J34" s="192">
        <f>SUMIF(Staty!E66:Staty!E65536,"EE",Staty!J66:Staty!J65536)</f>
        <v>0</v>
      </c>
      <c r="K34" s="184"/>
      <c r="L34" s="192">
        <f>SUMIF(Staty!E66:Staty!E65536,"EE",Staty!L66:Staty!L65536)</f>
        <v>0</v>
      </c>
      <c r="M34" s="184"/>
      <c r="N34" s="192">
        <f>SUMIF(Staty!E66:Staty!E65536,"EE",Staty!N66:Staty!N65536)</f>
        <v>0</v>
      </c>
      <c r="O34" s="184"/>
      <c r="P34" s="192">
        <f>SUMIF(Staty!E66:Staty!E65536,"EE",Staty!P66:Staty!P65536)</f>
        <v>0</v>
      </c>
      <c r="Q34" s="184"/>
      <c r="R34" s="192">
        <f>SUMIF(Staty!E66:Staty!E65536,"EE",Staty!R66:Staty!R65536)</f>
        <v>0</v>
      </c>
      <c r="S34" s="184"/>
      <c r="T34" s="192">
        <f>SUMIF(Staty!E66:Staty!E65536,"EE",Staty!T66:Staty!T65536)</f>
        <v>0</v>
      </c>
      <c r="U34" s="184"/>
      <c r="V34" s="192">
        <f>SUMIF(Staty!E66:Staty!E65536,"EE",Staty!V66:Staty!V65536)</f>
        <v>0</v>
      </c>
      <c r="W34" s="184"/>
      <c r="X34" s="192">
        <f>SUMIF(Staty!E66:Staty!E65536,"EE",Staty!X66:Staty!X65536)</f>
        <v>0</v>
      </c>
      <c r="Y34" s="184"/>
    </row>
    <row r="35" spans="1:25" ht="12.75" hidden="1">
      <c r="A35" s="31" t="s">
        <v>8</v>
      </c>
      <c r="C35" s="31" t="s">
        <v>450</v>
      </c>
      <c r="D35" s="230" t="s">
        <v>451</v>
      </c>
      <c r="E35" s="230" t="s">
        <v>451</v>
      </c>
      <c r="F35" s="228"/>
      <c r="G35" s="184"/>
      <c r="H35" s="192">
        <f>SUMIF(Staty!E66:Staty!E65536,"ES",Staty!H66:Staty!H65536)</f>
        <v>0</v>
      </c>
      <c r="I35" s="184"/>
      <c r="J35" s="192">
        <f>SUMIF(Staty!E66:Staty!E65536,"ES",Staty!J66:Staty!J65536)</f>
        <v>0</v>
      </c>
      <c r="K35" s="184"/>
      <c r="L35" s="192">
        <f>SUMIF(Staty!E66:Staty!E65536,"ES",Staty!L66:Staty!L65536)</f>
        <v>0</v>
      </c>
      <c r="M35" s="184"/>
      <c r="N35" s="192">
        <f>SUMIF(Staty!E66:Staty!E65536,"ES",Staty!N66:Staty!N65536)</f>
        <v>0</v>
      </c>
      <c r="O35" s="184"/>
      <c r="P35" s="192">
        <f>SUMIF(Staty!E66:Staty!E65536,"ES",Staty!P66:Staty!P65536)</f>
        <v>0</v>
      </c>
      <c r="Q35" s="184"/>
      <c r="R35" s="192">
        <f>SUMIF(Staty!E66:Staty!E65536,"ES",Staty!R66:Staty!R65536)</f>
        <v>0</v>
      </c>
      <c r="S35" s="184"/>
      <c r="T35" s="192">
        <f>SUMIF(Staty!E66:Staty!E65536,"ES",Staty!T66:Staty!T65536)</f>
        <v>0</v>
      </c>
      <c r="U35" s="184"/>
      <c r="V35" s="192">
        <f>SUMIF(Staty!E66:Staty!E65536,"ES",Staty!V66:Staty!V65536)</f>
        <v>0</v>
      </c>
      <c r="W35" s="184"/>
      <c r="X35" s="192">
        <f>SUMIF(Staty!E66:Staty!E65536,"ES",Staty!X66:Staty!X65536)</f>
        <v>0</v>
      </c>
      <c r="Y35" s="184"/>
    </row>
    <row r="36" spans="1:25" ht="12.75" hidden="1">
      <c r="A36" s="31" t="s">
        <v>8</v>
      </c>
      <c r="C36" s="31" t="s">
        <v>452</v>
      </c>
      <c r="D36" s="229" t="s">
        <v>453</v>
      </c>
      <c r="E36" s="229" t="s">
        <v>453</v>
      </c>
      <c r="F36" s="228"/>
      <c r="G36" s="184"/>
      <c r="H36" s="192">
        <f>SUMIF(Staty!E66:Staty!E65536,"FI",Staty!H66:Staty!H65536)</f>
        <v>0</v>
      </c>
      <c r="I36" s="184"/>
      <c r="J36" s="192">
        <f>SUMIF(Staty!E66:Staty!E65536,"FI",Staty!J66:Staty!J65536)</f>
        <v>0</v>
      </c>
      <c r="K36" s="184"/>
      <c r="L36" s="192">
        <f>SUMIF(Staty!E66:Staty!E65536,"FI",Staty!L66:Staty!L65536)</f>
        <v>0</v>
      </c>
      <c r="M36" s="184"/>
      <c r="N36" s="192">
        <f>SUMIF(Staty!E66:Staty!E65536,"FI",Staty!N66:Staty!N65536)</f>
        <v>0</v>
      </c>
      <c r="O36" s="184"/>
      <c r="P36" s="192">
        <f>SUMIF(Staty!E66:Staty!E65536,"FI",Staty!P66:Staty!P65536)</f>
        <v>0</v>
      </c>
      <c r="Q36" s="184"/>
      <c r="R36" s="192">
        <f>SUMIF(Staty!E66:Staty!E65536,"FI",Staty!R66:Staty!R65536)</f>
        <v>0</v>
      </c>
      <c r="S36" s="184"/>
      <c r="T36" s="192">
        <f>SUMIF(Staty!E66:Staty!E65536,"FI",Staty!T66:Staty!T65536)</f>
        <v>0</v>
      </c>
      <c r="U36" s="184"/>
      <c r="V36" s="192">
        <f>SUMIF(Staty!E66:Staty!E65536,"FI",Staty!V66:Staty!V65536)</f>
        <v>0</v>
      </c>
      <c r="W36" s="184"/>
      <c r="X36" s="192">
        <f>SUMIF(Staty!E66:Staty!E65536,"FI",Staty!X66:Staty!X65536)</f>
        <v>0</v>
      </c>
      <c r="Y36" s="184"/>
    </row>
    <row r="37" spans="1:25" ht="12.75" hidden="1">
      <c r="A37" s="31" t="s">
        <v>8</v>
      </c>
      <c r="C37" s="31" t="s">
        <v>454</v>
      </c>
      <c r="D37" s="229" t="s">
        <v>455</v>
      </c>
      <c r="E37" s="229" t="s">
        <v>455</v>
      </c>
      <c r="F37" s="228"/>
      <c r="G37" s="184"/>
      <c r="H37" s="192">
        <f>SUMIF(Staty!E66:Staty!E65536,"FR",Staty!H66:Staty!H65536)</f>
        <v>0</v>
      </c>
      <c r="I37" s="184"/>
      <c r="J37" s="192">
        <f>SUMIF(Staty!E66:Staty!E65536,"FR",Staty!J66:Staty!J65536)</f>
        <v>0</v>
      </c>
      <c r="K37" s="184"/>
      <c r="L37" s="192">
        <f>SUMIF(Staty!E66:Staty!E65536,"FR",Staty!L66:Staty!L65536)</f>
        <v>0</v>
      </c>
      <c r="M37" s="184"/>
      <c r="N37" s="192">
        <f>SUMIF(Staty!E66:Staty!E65536,"FR",Staty!N66:Staty!N65536)</f>
        <v>0</v>
      </c>
      <c r="O37" s="184"/>
      <c r="P37" s="192">
        <f>SUMIF(Staty!E66:Staty!E65536,"FR",Staty!P66:Staty!P65536)</f>
        <v>0</v>
      </c>
      <c r="Q37" s="184"/>
      <c r="R37" s="192">
        <f>SUMIF(Staty!E66:Staty!E65536,"FR",Staty!R66:Staty!R65536)</f>
        <v>0</v>
      </c>
      <c r="S37" s="184"/>
      <c r="T37" s="192">
        <f>SUMIF(Staty!E66:Staty!E65536,"FR",Staty!T66:Staty!T65536)</f>
        <v>0</v>
      </c>
      <c r="U37" s="184"/>
      <c r="V37" s="192">
        <f>SUMIF(Staty!E66:Staty!E65536,"FR",Staty!V66:Staty!V65536)</f>
        <v>0</v>
      </c>
      <c r="W37" s="184"/>
      <c r="X37" s="192">
        <f>SUMIF(Staty!E66:Staty!E65536,"FR",Staty!X66:Staty!X65536)</f>
        <v>0</v>
      </c>
      <c r="Y37" s="184"/>
    </row>
    <row r="38" spans="1:25" ht="12.75" hidden="1">
      <c r="A38" s="31" t="s">
        <v>8</v>
      </c>
      <c r="C38" s="31" t="s">
        <v>456</v>
      </c>
      <c r="D38" s="229" t="s">
        <v>457</v>
      </c>
      <c r="E38" s="229" t="s">
        <v>457</v>
      </c>
      <c r="F38" s="228"/>
      <c r="G38" s="184"/>
      <c r="H38" s="192">
        <f>SUMIF(Staty!E66:Staty!E65536,"GB",Staty!H66:Staty!H65536)</f>
        <v>0</v>
      </c>
      <c r="I38" s="184"/>
      <c r="J38" s="192">
        <f>SUMIF(Staty!E66:Staty!E65536,"GB",Staty!J66:Staty!J65536)</f>
        <v>0</v>
      </c>
      <c r="K38" s="184"/>
      <c r="L38" s="192">
        <f>SUMIF(Staty!E66:Staty!E65536,"GB",Staty!L66:Staty!L65536)</f>
        <v>0</v>
      </c>
      <c r="M38" s="184"/>
      <c r="N38" s="192">
        <f>SUMIF(Staty!E66:Staty!E65536,"GB",Staty!N66:Staty!N65536)</f>
        <v>0</v>
      </c>
      <c r="O38" s="184"/>
      <c r="P38" s="192">
        <f>SUMIF(Staty!E66:Staty!E65536,"GB",Staty!P66:Staty!P65536)</f>
        <v>0</v>
      </c>
      <c r="Q38" s="184"/>
      <c r="R38" s="192">
        <f>SUMIF(Staty!E66:Staty!E65536,"GB",Staty!R66:Staty!R65536)</f>
        <v>0</v>
      </c>
      <c r="S38" s="184"/>
      <c r="T38" s="192">
        <f>SUMIF(Staty!E66:Staty!E65536,"GB",Staty!T66:Staty!T65536)</f>
        <v>0</v>
      </c>
      <c r="U38" s="184"/>
      <c r="V38" s="192">
        <f>SUMIF(Staty!E66:Staty!E65536,"GB",Staty!V66:Staty!V65536)</f>
        <v>0</v>
      </c>
      <c r="W38" s="184"/>
      <c r="X38" s="192">
        <f>SUMIF(Staty!E66:Staty!E65536,"GB",Staty!X66:Staty!X65536)</f>
        <v>0</v>
      </c>
      <c r="Y38" s="184"/>
    </row>
    <row r="39" spans="1:25" ht="12.75" hidden="1">
      <c r="A39" s="31" t="s">
        <v>8</v>
      </c>
      <c r="C39" s="31" t="s">
        <v>458</v>
      </c>
      <c r="D39" s="229" t="s">
        <v>459</v>
      </c>
      <c r="E39" s="229" t="s">
        <v>459</v>
      </c>
      <c r="F39" s="228"/>
      <c r="G39" s="184"/>
      <c r="H39" s="192">
        <f>SUMIF(Staty!E66:Staty!E65536,"GR",Staty!H66:Staty!H65536)</f>
        <v>0</v>
      </c>
      <c r="I39" s="184"/>
      <c r="J39" s="192">
        <f>SUMIF(Staty!E66:Staty!E65536,"GR",Staty!J66:Staty!J65536)</f>
        <v>0</v>
      </c>
      <c r="K39" s="184"/>
      <c r="L39" s="192">
        <f>SUMIF(Staty!E66:Staty!E65536,"GR",Staty!L66:Staty!L65536)</f>
        <v>0</v>
      </c>
      <c r="M39" s="184"/>
      <c r="N39" s="192">
        <f>SUMIF(Staty!E66:Staty!E65536,"GR",Staty!N66:Staty!N65536)</f>
        <v>0</v>
      </c>
      <c r="O39" s="184"/>
      <c r="P39" s="192">
        <f>SUMIF(Staty!E66:Staty!E65536,"GR",Staty!P66:Staty!P65536)</f>
        <v>0</v>
      </c>
      <c r="Q39" s="184"/>
      <c r="R39" s="192">
        <f>SUMIF(Staty!E66:Staty!E65536,"GR",Staty!R66:Staty!R65536)</f>
        <v>0</v>
      </c>
      <c r="S39" s="184"/>
      <c r="T39" s="192">
        <f>SUMIF(Staty!E66:Staty!E65536,"GR",Staty!T66:Staty!T65536)</f>
        <v>0</v>
      </c>
      <c r="U39" s="184"/>
      <c r="V39" s="192">
        <f>SUMIF(Staty!E66:Staty!E65536,"GR",Staty!V66:Staty!V65536)</f>
        <v>0</v>
      </c>
      <c r="W39" s="184"/>
      <c r="X39" s="192">
        <f>SUMIF(Staty!E66:Staty!E65536,"GR",Staty!X66:Staty!X65536)</f>
        <v>0</v>
      </c>
      <c r="Y39" s="184"/>
    </row>
    <row r="40" spans="1:25" ht="12.75" hidden="1">
      <c r="A40" s="31" t="s">
        <v>8</v>
      </c>
      <c r="C40" s="31" t="s">
        <v>460</v>
      </c>
      <c r="D40" s="229" t="s">
        <v>461</v>
      </c>
      <c r="E40" s="229" t="s">
        <v>461</v>
      </c>
      <c r="F40" s="228"/>
      <c r="G40" s="184"/>
      <c r="H40" s="192">
        <f>SUMIF(Staty!E66:Staty!E65536,"HU",Staty!H66:Staty!H65536)</f>
        <v>0</v>
      </c>
      <c r="I40" s="184"/>
      <c r="J40" s="192">
        <f>SUMIF(Staty!E66:Staty!E65536,"HU",Staty!J66:Staty!J65536)</f>
        <v>0</v>
      </c>
      <c r="K40" s="184"/>
      <c r="L40" s="192">
        <f>SUMIF(Staty!E66:Staty!E65536,"HU",Staty!L66:Staty!L65536)</f>
        <v>0</v>
      </c>
      <c r="M40" s="184"/>
      <c r="N40" s="192">
        <f>SUMIF(Staty!E66:Staty!E65536,"HU",Staty!N66:Staty!N65536)</f>
        <v>0</v>
      </c>
      <c r="O40" s="184"/>
      <c r="P40" s="192">
        <f>SUMIF(Staty!E66:Staty!E65536,"HU",Staty!P66:Staty!P65536)</f>
        <v>0</v>
      </c>
      <c r="Q40" s="184"/>
      <c r="R40" s="192">
        <f>SUMIF(Staty!E66:Staty!E65536,"HU",Staty!R66:Staty!R65536)</f>
        <v>0</v>
      </c>
      <c r="S40" s="184"/>
      <c r="T40" s="192">
        <f>SUMIF(Staty!E66:Staty!E65536,"HU",Staty!T66:Staty!T65536)</f>
        <v>0</v>
      </c>
      <c r="U40" s="184"/>
      <c r="V40" s="192">
        <f>SUMIF(Staty!E66:Staty!E65536,"HU",Staty!V66:Staty!V65536)</f>
        <v>0</v>
      </c>
      <c r="W40" s="184"/>
      <c r="X40" s="192">
        <f>SUMIF(Staty!E66:Staty!E65536,"HU",Staty!X66:Staty!X65536)</f>
        <v>0</v>
      </c>
      <c r="Y40" s="184"/>
    </row>
    <row r="41" spans="1:25" ht="12.75" hidden="1">
      <c r="A41" s="31" t="s">
        <v>8</v>
      </c>
      <c r="C41" s="31" t="s">
        <v>462</v>
      </c>
      <c r="D41" s="229" t="s">
        <v>463</v>
      </c>
      <c r="E41" s="229" t="s">
        <v>463</v>
      </c>
      <c r="F41" s="228"/>
      <c r="G41" s="184"/>
      <c r="H41" s="192">
        <f>SUMIF(Staty!E66:Staty!E65536,"CH",Staty!H66:Staty!H65536)</f>
        <v>0</v>
      </c>
      <c r="I41" s="184"/>
      <c r="J41" s="192">
        <f>SUMIF(Staty!E66:Staty!E65536,"CH",Staty!J66:Staty!J65536)</f>
        <v>0</v>
      </c>
      <c r="K41" s="184"/>
      <c r="L41" s="192">
        <f>SUMIF(Staty!E66:Staty!E65536,"CH",Staty!L66:Staty!L65536)</f>
        <v>0</v>
      </c>
      <c r="M41" s="184"/>
      <c r="N41" s="192">
        <f>SUMIF(Staty!E66:Staty!E65536,"CH",Staty!N66:Staty!N65536)</f>
        <v>0</v>
      </c>
      <c r="O41" s="184"/>
      <c r="P41" s="192">
        <f>SUMIF(Staty!E66:Staty!E65536,"CH",Staty!P66:Staty!P65536)</f>
        <v>0</v>
      </c>
      <c r="Q41" s="184"/>
      <c r="R41" s="192">
        <f>SUMIF(Staty!E66:Staty!E65536,"CH",Staty!R66:Staty!R65536)</f>
        <v>0</v>
      </c>
      <c r="S41" s="184"/>
      <c r="T41" s="192">
        <f>SUMIF(Staty!E66:Staty!E65536,"CH",Staty!T66:Staty!T65536)</f>
        <v>0</v>
      </c>
      <c r="U41" s="184"/>
      <c r="V41" s="192">
        <f>SUMIF(Staty!E66:Staty!E65536,"CH",Staty!V66:Staty!V65536)</f>
        <v>0</v>
      </c>
      <c r="W41" s="184"/>
      <c r="X41" s="192">
        <f>SUMIF(Staty!E66:Staty!E65536,"CH",Staty!X66:Staty!X65536)</f>
        <v>0</v>
      </c>
      <c r="Y41" s="184"/>
    </row>
    <row r="42" spans="1:25" ht="12.75" hidden="1">
      <c r="A42" s="31" t="s">
        <v>8</v>
      </c>
      <c r="C42" s="31" t="s">
        <v>464</v>
      </c>
      <c r="D42" s="229" t="s">
        <v>465</v>
      </c>
      <c r="E42" s="229" t="s">
        <v>465</v>
      </c>
      <c r="F42" s="228"/>
      <c r="G42" s="184"/>
      <c r="H42" s="192">
        <f>SUMIF(Staty!E66:Staty!E65536,"IE",Staty!H66:Staty!H65536)</f>
        <v>0</v>
      </c>
      <c r="I42" s="184"/>
      <c r="J42" s="192">
        <f>SUMIF(Staty!E66:Staty!E65536,"IE",Staty!J66:Staty!J65536)</f>
        <v>0</v>
      </c>
      <c r="K42" s="184"/>
      <c r="L42" s="192">
        <f>SUMIF(Staty!E66:Staty!E65536,"IE",Staty!L66:Staty!L65536)</f>
        <v>0</v>
      </c>
      <c r="M42" s="184"/>
      <c r="N42" s="192">
        <f>SUMIF(Staty!E66:Staty!E65536,"IE",Staty!N66:Staty!N65536)</f>
        <v>0</v>
      </c>
      <c r="O42" s="184"/>
      <c r="P42" s="192">
        <f>SUMIF(Staty!E66:Staty!E65536,"IE",Staty!P66:Staty!P65536)</f>
        <v>0</v>
      </c>
      <c r="Q42" s="184"/>
      <c r="R42" s="192">
        <f>SUMIF(Staty!E66:Staty!E65536,"IE",Staty!R66:Staty!R65536)</f>
        <v>0</v>
      </c>
      <c r="S42" s="184"/>
      <c r="T42" s="192">
        <f>SUMIF(Staty!E66:Staty!E65536,"IE",Staty!T66:Staty!T65536)</f>
        <v>0</v>
      </c>
      <c r="U42" s="184"/>
      <c r="V42" s="192">
        <f>SUMIF(Staty!E66:Staty!E65536,"IE",Staty!V66:Staty!V65536)</f>
        <v>0</v>
      </c>
      <c r="W42" s="184"/>
      <c r="X42" s="192">
        <f>SUMIF(Staty!E66:Staty!E65536,"IE",Staty!X66:Staty!X65536)</f>
        <v>0</v>
      </c>
      <c r="Y42" s="184"/>
    </row>
    <row r="43" spans="1:25" ht="12.75" hidden="1">
      <c r="A43" s="31" t="s">
        <v>8</v>
      </c>
      <c r="C43" s="31" t="s">
        <v>466</v>
      </c>
      <c r="D43" s="229" t="s">
        <v>467</v>
      </c>
      <c r="E43" s="229" t="s">
        <v>467</v>
      </c>
      <c r="F43" s="228"/>
      <c r="G43" s="184"/>
      <c r="H43" s="192">
        <f>SUMIF(Staty!E66:Staty!E65536,"IS",Staty!H66:Staty!H65536)</f>
        <v>0</v>
      </c>
      <c r="I43" s="184"/>
      <c r="J43" s="192">
        <f>SUMIF(Staty!E66:Staty!E65536,"IS",Staty!J66:Staty!J65536)</f>
        <v>0</v>
      </c>
      <c r="K43" s="184"/>
      <c r="L43" s="192">
        <f>SUMIF(Staty!E66:Staty!E65536,"IS",Staty!L66:Staty!L65536)</f>
        <v>0</v>
      </c>
      <c r="M43" s="184"/>
      <c r="N43" s="192">
        <f>SUMIF(Staty!E66:Staty!E65536,"IS",Staty!N66:Staty!N65536)</f>
        <v>0</v>
      </c>
      <c r="O43" s="184"/>
      <c r="P43" s="192">
        <f>SUMIF(Staty!E66:Staty!E65536,"IS",Staty!P66:Staty!P65536)</f>
        <v>0</v>
      </c>
      <c r="Q43" s="184"/>
      <c r="R43" s="192">
        <f>SUMIF(Staty!E66:Staty!E65536,"IS",Staty!R66:Staty!R65536)</f>
        <v>0</v>
      </c>
      <c r="S43" s="184"/>
      <c r="T43" s="192">
        <f>SUMIF(Staty!E66:Staty!E65536,"IS",Staty!T66:Staty!T65536)</f>
        <v>0</v>
      </c>
      <c r="U43" s="184"/>
      <c r="V43" s="192">
        <f>SUMIF(Staty!E66:Staty!E65536,"IS",Staty!V66:Staty!V65536)</f>
        <v>0</v>
      </c>
      <c r="W43" s="184"/>
      <c r="X43" s="192">
        <f>SUMIF(Staty!E66:Staty!E65536,"IS",Staty!X66:Staty!X65536)</f>
        <v>0</v>
      </c>
      <c r="Y43" s="184"/>
    </row>
    <row r="44" spans="1:25" ht="12.75" hidden="1">
      <c r="A44" s="31" t="s">
        <v>8</v>
      </c>
      <c r="C44" s="31" t="s">
        <v>468</v>
      </c>
      <c r="D44" s="229" t="s">
        <v>469</v>
      </c>
      <c r="E44" s="229" t="s">
        <v>469</v>
      </c>
      <c r="F44" s="228"/>
      <c r="G44" s="184"/>
      <c r="H44" s="192">
        <f>SUMIF(Staty!E66:Staty!E65536,"IT",Staty!H66:Staty!H65536)</f>
        <v>0</v>
      </c>
      <c r="I44" s="184"/>
      <c r="J44" s="192">
        <f>SUMIF(Staty!E66:Staty!E65536,"IT",Staty!J66:Staty!J65536)</f>
        <v>0</v>
      </c>
      <c r="K44" s="184"/>
      <c r="L44" s="192">
        <f>SUMIF(Staty!E66:Staty!E65536,"IT",Staty!L66:Staty!L65536)</f>
        <v>0</v>
      </c>
      <c r="M44" s="184"/>
      <c r="N44" s="192">
        <f>SUMIF(Staty!E66:Staty!E65536,"IT",Staty!N66:Staty!N65536)</f>
        <v>0</v>
      </c>
      <c r="O44" s="184"/>
      <c r="P44" s="192">
        <f>SUMIF(Staty!E66:Staty!E65536,"IT",Staty!P66:Staty!P65536)</f>
        <v>0</v>
      </c>
      <c r="Q44" s="184"/>
      <c r="R44" s="192">
        <f>SUMIF(Staty!E66:Staty!E65536,"IT",Staty!R66:Staty!R65536)</f>
        <v>0</v>
      </c>
      <c r="S44" s="184"/>
      <c r="T44" s="192">
        <f>SUMIF(Staty!E66:Staty!E65536,"IT",Staty!T66:Staty!T65536)</f>
        <v>0</v>
      </c>
      <c r="U44" s="184"/>
      <c r="V44" s="192">
        <f>SUMIF(Staty!E66:Staty!E65536,"IT",Staty!V66:Staty!V65536)</f>
        <v>0</v>
      </c>
      <c r="W44" s="184"/>
      <c r="X44" s="192">
        <f>SUMIF(Staty!E66:Staty!E65536,"IT",Staty!X66:Staty!X65536)</f>
        <v>0</v>
      </c>
      <c r="Y44" s="184"/>
    </row>
    <row r="45" spans="1:25" ht="12.75" hidden="1">
      <c r="A45" s="31" t="s">
        <v>8</v>
      </c>
      <c r="C45" s="31" t="s">
        <v>470</v>
      </c>
      <c r="D45" s="229" t="s">
        <v>471</v>
      </c>
      <c r="E45" s="229" t="s">
        <v>471</v>
      </c>
      <c r="F45" s="228"/>
      <c r="G45" s="184"/>
      <c r="H45" s="192">
        <f>SUMIF(Staty!E66:Staty!E65536,"JP",Staty!H66:Staty!H65536)</f>
        <v>0</v>
      </c>
      <c r="I45" s="184"/>
      <c r="J45" s="192">
        <f>SUMIF(Staty!E66:Staty!E65536,"JP",Staty!J66:Staty!J65536)</f>
        <v>0</v>
      </c>
      <c r="K45" s="184"/>
      <c r="L45" s="192">
        <f>SUMIF(Staty!E66:Staty!E65536,"JP",Staty!L66:Staty!L65536)</f>
        <v>0</v>
      </c>
      <c r="M45" s="184"/>
      <c r="N45" s="192">
        <f>SUMIF(Staty!E66:Staty!E65536,"JP",Staty!N66:Staty!N65536)</f>
        <v>0</v>
      </c>
      <c r="O45" s="184"/>
      <c r="P45" s="192">
        <f>SUMIF(Staty!E66:Staty!E65536,"JP",Staty!P66:Staty!P65536)</f>
        <v>0</v>
      </c>
      <c r="Q45" s="184"/>
      <c r="R45" s="192">
        <f>SUMIF(Staty!E66:Staty!E65536,"JP",Staty!R66:Staty!R65536)</f>
        <v>0</v>
      </c>
      <c r="S45" s="184"/>
      <c r="T45" s="192">
        <f>SUMIF(Staty!E66:Staty!E65536,"JP",Staty!T66:Staty!T65536)</f>
        <v>0</v>
      </c>
      <c r="U45" s="184"/>
      <c r="V45" s="192">
        <f>SUMIF(Staty!E66:Staty!E65536,"JP",Staty!V66:Staty!V65536)</f>
        <v>0</v>
      </c>
      <c r="W45" s="184"/>
      <c r="X45" s="192">
        <f>SUMIF(Staty!E66:Staty!E65536,"JP",Staty!X66:Staty!X65536)</f>
        <v>0</v>
      </c>
      <c r="Y45" s="184"/>
    </row>
    <row r="46" spans="1:25" ht="12.75" hidden="1">
      <c r="A46" s="31" t="s">
        <v>8</v>
      </c>
      <c r="C46" s="31" t="s">
        <v>472</v>
      </c>
      <c r="D46" s="229" t="s">
        <v>473</v>
      </c>
      <c r="E46" s="229" t="s">
        <v>473</v>
      </c>
      <c r="F46" s="228"/>
      <c r="G46" s="184"/>
      <c r="H46" s="192">
        <f>SUMIF(Staty!E66:Staty!E65536,"KR",Staty!H66:Staty!H65536)</f>
        <v>0</v>
      </c>
      <c r="I46" s="184"/>
      <c r="J46" s="192">
        <f>SUMIF(Staty!E66:Staty!E65536,"KR",Staty!J66:Staty!J65536)</f>
        <v>0</v>
      </c>
      <c r="K46" s="184"/>
      <c r="L46" s="192">
        <f>SUMIF(Staty!E66:Staty!E65536,"KR",Staty!L66:Staty!L65536)</f>
        <v>0</v>
      </c>
      <c r="M46" s="184"/>
      <c r="N46" s="192">
        <f>SUMIF(Staty!E66:Staty!E65536,"KR",Staty!N66:Staty!N65536)</f>
        <v>0</v>
      </c>
      <c r="O46" s="184"/>
      <c r="P46" s="192">
        <f>SUMIF(Staty!E66:Staty!E65536,"KR",Staty!P66:Staty!P65536)</f>
        <v>0</v>
      </c>
      <c r="Q46" s="184"/>
      <c r="R46" s="192">
        <f>SUMIF(Staty!E66:Staty!E65536,"KR",Staty!R66:Staty!R65536)</f>
        <v>0</v>
      </c>
      <c r="S46" s="184"/>
      <c r="T46" s="192">
        <f>SUMIF(Staty!E66:Staty!E65536,"KR",Staty!T66:Staty!T65536)</f>
        <v>0</v>
      </c>
      <c r="U46" s="184"/>
      <c r="V46" s="192">
        <f>SUMIF(Staty!E66:Staty!E65536,"KR",Staty!V66:Staty!V65536)</f>
        <v>0</v>
      </c>
      <c r="W46" s="184"/>
      <c r="X46" s="192">
        <f>SUMIF(Staty!E66:Staty!E65536,"KR",Staty!X66:Staty!X65536)</f>
        <v>0</v>
      </c>
      <c r="Y46" s="184"/>
    </row>
    <row r="47" spans="1:25" ht="12.75" hidden="1">
      <c r="A47" s="31" t="s">
        <v>8</v>
      </c>
      <c r="C47" s="31" t="s">
        <v>474</v>
      </c>
      <c r="D47" s="229" t="s">
        <v>475</v>
      </c>
      <c r="E47" s="229" t="s">
        <v>475</v>
      </c>
      <c r="F47" s="228"/>
      <c r="G47" s="184"/>
      <c r="H47" s="192">
        <f>SUMIF(Staty!E66:Staty!E65536,"LI",Staty!H66:Staty!H65536)</f>
        <v>0</v>
      </c>
      <c r="I47" s="184"/>
      <c r="J47" s="192">
        <f>SUMIF(Staty!E66:Staty!E65536,"LI",Staty!J66:Staty!J65536)</f>
        <v>0</v>
      </c>
      <c r="K47" s="184"/>
      <c r="L47" s="192">
        <f>SUMIF(Staty!E66:Staty!E65536,"LI",Staty!L66:Staty!L65536)</f>
        <v>0</v>
      </c>
      <c r="M47" s="184"/>
      <c r="N47" s="192">
        <f>SUMIF(Staty!E66:Staty!E65536,"LI",Staty!N66:Staty!N65536)</f>
        <v>0</v>
      </c>
      <c r="O47" s="184"/>
      <c r="P47" s="192">
        <f>SUMIF(Staty!E66:Staty!E65536,"LI",Staty!P66:Staty!P65536)</f>
        <v>0</v>
      </c>
      <c r="Q47" s="184"/>
      <c r="R47" s="192">
        <f>SUMIF(Staty!E66:Staty!E65536,"LI",Staty!R66:Staty!R65536)</f>
        <v>0</v>
      </c>
      <c r="S47" s="184"/>
      <c r="T47" s="192">
        <f>SUMIF(Staty!E66:Staty!E65536,"LI",Staty!T66:Staty!T65536)</f>
        <v>0</v>
      </c>
      <c r="U47" s="184"/>
      <c r="V47" s="192">
        <f>SUMIF(Staty!E66:Staty!E65536,"LI",Staty!V66:Staty!V65536)</f>
        <v>0</v>
      </c>
      <c r="W47" s="184"/>
      <c r="X47" s="192">
        <f>SUMIF(Staty!E66:Staty!E65536,"LI",Staty!X66:Staty!X65536)</f>
        <v>0</v>
      </c>
      <c r="Y47" s="184"/>
    </row>
    <row r="48" spans="1:25" ht="12.75" hidden="1">
      <c r="A48" s="31" t="s">
        <v>8</v>
      </c>
      <c r="C48" s="31" t="s">
        <v>476</v>
      </c>
      <c r="D48" s="229" t="s">
        <v>477</v>
      </c>
      <c r="E48" s="229" t="s">
        <v>477</v>
      </c>
      <c r="F48" s="228"/>
      <c r="G48" s="184"/>
      <c r="H48" s="192">
        <f>SUMIF(Staty!E66:Staty!E65536,"LT",Staty!H66:Staty!H65536)</f>
        <v>0</v>
      </c>
      <c r="I48" s="184"/>
      <c r="J48" s="192">
        <f>SUMIF(Staty!E66:Staty!E65536,"LT",Staty!J66:Staty!J65536)</f>
        <v>0</v>
      </c>
      <c r="K48" s="184"/>
      <c r="L48" s="192">
        <f>SUMIF(Staty!E66:Staty!E65536,"LT",Staty!L66:Staty!L65536)</f>
        <v>0</v>
      </c>
      <c r="M48" s="184"/>
      <c r="N48" s="192">
        <f>SUMIF(Staty!E66:Staty!E65536,"LT",Staty!N66:Staty!N65536)</f>
        <v>0</v>
      </c>
      <c r="O48" s="184"/>
      <c r="P48" s="192">
        <f>SUMIF(Staty!E66:Staty!E65536,"LT",Staty!P66:Staty!P65536)</f>
        <v>0</v>
      </c>
      <c r="Q48" s="184"/>
      <c r="R48" s="192">
        <f>SUMIF(Staty!E66:Staty!E65536,"LT",Staty!R66:Staty!R65536)</f>
        <v>0</v>
      </c>
      <c r="S48" s="184"/>
      <c r="T48" s="192">
        <f>SUMIF(Staty!E66:Staty!E65536,"LT",Staty!T66:Staty!T65536)</f>
        <v>0</v>
      </c>
      <c r="U48" s="184"/>
      <c r="V48" s="192">
        <f>SUMIF(Staty!E66:Staty!E65536,"LT",Staty!V66:Staty!V65536)</f>
        <v>0</v>
      </c>
      <c r="W48" s="184"/>
      <c r="X48" s="192">
        <f>SUMIF(Staty!E66:Staty!E65536,"LT",Staty!X66:Staty!X65536)</f>
        <v>0</v>
      </c>
      <c r="Y48" s="184"/>
    </row>
    <row r="49" spans="1:25" ht="12.75" hidden="1">
      <c r="A49" s="31" t="s">
        <v>8</v>
      </c>
      <c r="C49" s="31" t="s">
        <v>478</v>
      </c>
      <c r="D49" s="229" t="s">
        <v>479</v>
      </c>
      <c r="E49" s="229" t="s">
        <v>479</v>
      </c>
      <c r="F49" s="228"/>
      <c r="G49" s="184"/>
      <c r="H49" s="192">
        <f>SUMIF(Staty!E66:Staty!E65536,"LU",Staty!H66:Staty!H65536)</f>
        <v>0</v>
      </c>
      <c r="I49" s="184"/>
      <c r="J49" s="192">
        <f>SUMIF(Staty!E66:Staty!E65536,"LU",Staty!J66:Staty!J65536)</f>
        <v>0</v>
      </c>
      <c r="K49" s="184"/>
      <c r="L49" s="192">
        <f>SUMIF(Staty!E66:Staty!E65536,"LU",Staty!L66:Staty!L65536)</f>
        <v>0</v>
      </c>
      <c r="M49" s="184"/>
      <c r="N49" s="192">
        <f>SUMIF(Staty!E66:Staty!E65536,"LU",Staty!N66:Staty!N65536)</f>
        <v>0</v>
      </c>
      <c r="O49" s="184"/>
      <c r="P49" s="192">
        <f>SUMIF(Staty!E66:Staty!E65536,"LU",Staty!P66:Staty!P65536)</f>
        <v>0</v>
      </c>
      <c r="Q49" s="184"/>
      <c r="R49" s="192">
        <f>SUMIF(Staty!E66:Staty!E65536,"LU",Staty!R66:Staty!R65536)</f>
        <v>0</v>
      </c>
      <c r="S49" s="184"/>
      <c r="T49" s="192">
        <f>SUMIF(Staty!E66:Staty!E65536,"LU",Staty!T66:Staty!T65536)</f>
        <v>0</v>
      </c>
      <c r="U49" s="184"/>
      <c r="V49" s="192">
        <f>SUMIF(Staty!E66:Staty!E65536,"LU",Staty!V66:Staty!V65536)</f>
        <v>0</v>
      </c>
      <c r="W49" s="184"/>
      <c r="X49" s="192">
        <f>SUMIF(Staty!E66:Staty!E65536,"LU",Staty!X66:Staty!X65536)</f>
        <v>0</v>
      </c>
      <c r="Y49" s="184"/>
    </row>
    <row r="50" spans="1:25" ht="12.75" hidden="1">
      <c r="A50" s="31" t="s">
        <v>8</v>
      </c>
      <c r="C50" s="31" t="s">
        <v>480</v>
      </c>
      <c r="D50" s="229" t="s">
        <v>481</v>
      </c>
      <c r="E50" s="229" t="s">
        <v>481</v>
      </c>
      <c r="F50" s="228"/>
      <c r="G50" s="184"/>
      <c r="H50" s="192">
        <f>SUMIF(Staty!E66:Staty!E65536,"LV",Staty!H66:Staty!H65536)</f>
        <v>0</v>
      </c>
      <c r="I50" s="184"/>
      <c r="J50" s="192">
        <f>SUMIF(Staty!E66:Staty!E65536,"LV",Staty!J66:Staty!J65536)</f>
        <v>0</v>
      </c>
      <c r="K50" s="184"/>
      <c r="L50" s="192">
        <f>SUMIF(Staty!E66:Staty!E65536,"LV",Staty!L66:Staty!L65536)</f>
        <v>0</v>
      </c>
      <c r="M50" s="184"/>
      <c r="N50" s="192">
        <f>SUMIF(Staty!E66:Staty!E65536,"LV",Staty!N66:Staty!N65536)</f>
        <v>0</v>
      </c>
      <c r="O50" s="184"/>
      <c r="P50" s="192">
        <f>SUMIF(Staty!E66:Staty!E65536,"LV",Staty!P66:Staty!P65536)</f>
        <v>0</v>
      </c>
      <c r="Q50" s="184"/>
      <c r="R50" s="192">
        <f>SUMIF(Staty!E66:Staty!E65536,"LV",Staty!R66:Staty!R65536)</f>
        <v>0</v>
      </c>
      <c r="S50" s="184"/>
      <c r="T50" s="192">
        <f>SUMIF(Staty!E66:Staty!E65536,"LV",Staty!T66:Staty!T65536)</f>
        <v>0</v>
      </c>
      <c r="U50" s="184"/>
      <c r="V50" s="192">
        <f>SUMIF(Staty!E66:Staty!E65536,"LV",Staty!V66:Staty!V65536)</f>
        <v>0</v>
      </c>
      <c r="W50" s="184"/>
      <c r="X50" s="192">
        <f>SUMIF(Staty!E66:Staty!E65536,"LV",Staty!X66:Staty!X65536)</f>
        <v>0</v>
      </c>
      <c r="Y50" s="184"/>
    </row>
    <row r="51" spans="1:25" ht="12.75" hidden="1">
      <c r="A51" s="31" t="s">
        <v>8</v>
      </c>
      <c r="C51" s="31" t="s">
        <v>482</v>
      </c>
      <c r="D51" s="229" t="s">
        <v>483</v>
      </c>
      <c r="E51" s="229" t="s">
        <v>483</v>
      </c>
      <c r="F51" s="228"/>
      <c r="G51" s="184"/>
      <c r="H51" s="192">
        <f>SUMIF(Staty!E66:Staty!E65536,"MT",Staty!H66:Staty!H65536)</f>
        <v>0</v>
      </c>
      <c r="I51" s="184"/>
      <c r="J51" s="192">
        <f>SUMIF(Staty!E66:Staty!E65536,"MT",Staty!J66:Staty!J65536)</f>
        <v>0</v>
      </c>
      <c r="K51" s="184"/>
      <c r="L51" s="192">
        <f>SUMIF(Staty!E66:Staty!E65536,"MT",Staty!L66:Staty!L65536)</f>
        <v>0</v>
      </c>
      <c r="M51" s="184"/>
      <c r="N51" s="192">
        <f>SUMIF(Staty!E66:Staty!E65536,"MT",Staty!N66:Staty!N65536)</f>
        <v>0</v>
      </c>
      <c r="O51" s="184"/>
      <c r="P51" s="192">
        <f>SUMIF(Staty!E66:Staty!E65536,"MT",Staty!P66:Staty!P65536)</f>
        <v>0</v>
      </c>
      <c r="Q51" s="184"/>
      <c r="R51" s="192">
        <f>SUMIF(Staty!E66:Staty!E65536,"MT",Staty!R66:Staty!R65536)</f>
        <v>0</v>
      </c>
      <c r="S51" s="184"/>
      <c r="T51" s="192">
        <f>SUMIF(Staty!E66:Staty!E65536,"MT",Staty!T66:Staty!T65536)</f>
        <v>0</v>
      </c>
      <c r="U51" s="184"/>
      <c r="V51" s="192">
        <f>SUMIF(Staty!E66:Staty!E65536,"MT",Staty!V66:Staty!V65536)</f>
        <v>0</v>
      </c>
      <c r="W51" s="184"/>
      <c r="X51" s="192">
        <f>SUMIF(Staty!E66:Staty!E65536,"MT",Staty!X66:Staty!X65536)</f>
        <v>0</v>
      </c>
      <c r="Y51" s="184"/>
    </row>
    <row r="52" spans="1:25" ht="12.75" hidden="1">
      <c r="A52" s="31" t="s">
        <v>8</v>
      </c>
      <c r="C52" s="31" t="s">
        <v>484</v>
      </c>
      <c r="D52" s="229" t="s">
        <v>485</v>
      </c>
      <c r="E52" s="229" t="s">
        <v>485</v>
      </c>
      <c r="F52" s="228"/>
      <c r="G52" s="184"/>
      <c r="H52" s="192">
        <f>SUMIF(Staty!E66:Staty!E65536,"MX",Staty!H66:Staty!H65536)</f>
        <v>0</v>
      </c>
      <c r="I52" s="184"/>
      <c r="J52" s="192">
        <f>SUMIF(Staty!E66:Staty!E65536,"MX",Staty!J66:Staty!J65536)</f>
        <v>0</v>
      </c>
      <c r="K52" s="184"/>
      <c r="L52" s="192">
        <f>SUMIF(Staty!E66:Staty!E65536,"MX",Staty!L66:Staty!L65536)</f>
        <v>0</v>
      </c>
      <c r="M52" s="184"/>
      <c r="N52" s="192">
        <f>SUMIF(Staty!E66:Staty!E65536,"MX",Staty!N66:Staty!N65536)</f>
        <v>0</v>
      </c>
      <c r="O52" s="184"/>
      <c r="P52" s="192">
        <f>SUMIF(Staty!E66:Staty!E65536,"MX",Staty!P66:Staty!P65536)</f>
        <v>0</v>
      </c>
      <c r="Q52" s="184"/>
      <c r="R52" s="192">
        <f>SUMIF(Staty!E66:Staty!E65536,"MX",Staty!R66:Staty!R65536)</f>
        <v>0</v>
      </c>
      <c r="S52" s="184"/>
      <c r="T52" s="192">
        <f>SUMIF(Staty!E66:Staty!E65536,"MX",Staty!T66:Staty!T65536)</f>
        <v>0</v>
      </c>
      <c r="U52" s="184"/>
      <c r="V52" s="192">
        <f>SUMIF(Staty!E66:Staty!E65536,"MX",Staty!V66:Staty!V65536)</f>
        <v>0</v>
      </c>
      <c r="W52" s="184"/>
      <c r="X52" s="192">
        <f>SUMIF(Staty!E66:Staty!E65536,"MX",Staty!X66:Staty!X65536)</f>
        <v>0</v>
      </c>
      <c r="Y52" s="184"/>
    </row>
    <row r="53" spans="1:25" ht="12.75" hidden="1">
      <c r="A53" s="31" t="s">
        <v>8</v>
      </c>
      <c r="C53" s="31" t="s">
        <v>486</v>
      </c>
      <c r="D53" s="229" t="s">
        <v>487</v>
      </c>
      <c r="E53" s="229" t="s">
        <v>487</v>
      </c>
      <c r="F53" s="228"/>
      <c r="G53" s="184"/>
      <c r="H53" s="192">
        <f>SUMIF(Staty!E66:Staty!E65536,"NL",Staty!H66:Staty!H65536)</f>
        <v>0</v>
      </c>
      <c r="I53" s="184"/>
      <c r="J53" s="192">
        <f>SUMIF(Staty!E66:Staty!E65536,"NL",Staty!J66:Staty!J65536)</f>
        <v>0</v>
      </c>
      <c r="K53" s="184"/>
      <c r="L53" s="192">
        <f>SUMIF(Staty!E66:Staty!E65536,"NL",Staty!L66:Staty!L65536)</f>
        <v>0</v>
      </c>
      <c r="M53" s="184"/>
      <c r="N53" s="192">
        <f>SUMIF(Staty!E66:Staty!E65536,"NL",Staty!N66:Staty!N65536)</f>
        <v>0</v>
      </c>
      <c r="O53" s="184"/>
      <c r="P53" s="192">
        <f>SUMIF(Staty!E66:Staty!E65536,"NL",Staty!P66:Staty!P65536)</f>
        <v>0</v>
      </c>
      <c r="Q53" s="184"/>
      <c r="R53" s="192">
        <f>SUMIF(Staty!E66:Staty!E65536,"NL",Staty!R66:Staty!R65536)</f>
        <v>0</v>
      </c>
      <c r="S53" s="184"/>
      <c r="T53" s="192">
        <f>SUMIF(Staty!E66:Staty!E65536,"NL",Staty!T66:Staty!T65536)</f>
        <v>0</v>
      </c>
      <c r="U53" s="184"/>
      <c r="V53" s="192">
        <f>SUMIF(Staty!E66:Staty!E65536,"NL",Staty!V66:Staty!V65536)</f>
        <v>0</v>
      </c>
      <c r="W53" s="184"/>
      <c r="X53" s="192">
        <f>SUMIF(Staty!E66:Staty!E65536,"NL",Staty!X66:Staty!X65536)</f>
        <v>0</v>
      </c>
      <c r="Y53" s="184"/>
    </row>
    <row r="54" spans="1:25" ht="12.75" hidden="1">
      <c r="A54" s="31" t="s">
        <v>8</v>
      </c>
      <c r="C54" s="31" t="s">
        <v>488</v>
      </c>
      <c r="D54" s="229" t="s">
        <v>489</v>
      </c>
      <c r="E54" s="229" t="s">
        <v>489</v>
      </c>
      <c r="F54" s="228"/>
      <c r="G54" s="184"/>
      <c r="H54" s="192">
        <f>SUMIF(Staty!E66:Staty!E65536,"NO",Staty!H66:Staty!H65536)</f>
        <v>0</v>
      </c>
      <c r="I54" s="184"/>
      <c r="J54" s="192">
        <f>SUMIF(Staty!E66:Staty!E65536,"NO",Staty!J66:Staty!J65536)</f>
        <v>0</v>
      </c>
      <c r="K54" s="184"/>
      <c r="L54" s="192">
        <f>SUMIF(Staty!E66:Staty!E65536,"NO",Staty!L66:Staty!L65536)</f>
        <v>0</v>
      </c>
      <c r="M54" s="184"/>
      <c r="N54" s="192">
        <f>SUMIF(Staty!E66:Staty!E65536,"NO",Staty!N66:Staty!N65536)</f>
        <v>0</v>
      </c>
      <c r="O54" s="184"/>
      <c r="P54" s="192">
        <f>SUMIF(Staty!E66:Staty!E65536,"NO",Staty!P66:Staty!P65536)</f>
        <v>0</v>
      </c>
      <c r="Q54" s="184"/>
      <c r="R54" s="192">
        <f>SUMIF(Staty!E66:Staty!E65536,"NO",Staty!R66:Staty!R65536)</f>
        <v>0</v>
      </c>
      <c r="S54" s="184"/>
      <c r="T54" s="192">
        <f>SUMIF(Staty!E66:Staty!E65536,"NO",Staty!T66:Staty!T65536)</f>
        <v>0</v>
      </c>
      <c r="U54" s="184"/>
      <c r="V54" s="192">
        <f>SUMIF(Staty!E66:Staty!E65536,"NO",Staty!V66:Staty!V65536)</f>
        <v>0</v>
      </c>
      <c r="W54" s="184"/>
      <c r="X54" s="192">
        <f>SUMIF(Staty!E66:Staty!E65536,"NO",Staty!X66:Staty!X65536)</f>
        <v>0</v>
      </c>
      <c r="Y54" s="184"/>
    </row>
    <row r="55" spans="1:25" ht="12.75" hidden="1">
      <c r="A55" s="31" t="s">
        <v>8</v>
      </c>
      <c r="C55" s="31" t="s">
        <v>490</v>
      </c>
      <c r="D55" s="229" t="s">
        <v>491</v>
      </c>
      <c r="E55" s="229" t="s">
        <v>491</v>
      </c>
      <c r="F55" s="228"/>
      <c r="G55" s="184"/>
      <c r="H55" s="192">
        <f>SUMIF(Staty!E66:Staty!E65536,"NZ",Staty!H66:Staty!H65536)</f>
        <v>0</v>
      </c>
      <c r="I55" s="184"/>
      <c r="J55" s="192">
        <f>SUMIF(Staty!E66:Staty!E65536,"NZ",Staty!J66:Staty!J65536)</f>
        <v>0</v>
      </c>
      <c r="K55" s="184"/>
      <c r="L55" s="192">
        <f>SUMIF(Staty!E66:Staty!E65536,"NZ",Staty!L66:Staty!L65536)</f>
        <v>0</v>
      </c>
      <c r="M55" s="184"/>
      <c r="N55" s="192">
        <f>SUMIF(Staty!E66:Staty!E65536,"NZ",Staty!N66:Staty!N65536)</f>
        <v>0</v>
      </c>
      <c r="O55" s="184"/>
      <c r="P55" s="192">
        <f>SUMIF(Staty!E66:Staty!E65536,"NZ",Staty!P66:Staty!P65536)</f>
        <v>0</v>
      </c>
      <c r="Q55" s="184"/>
      <c r="R55" s="192">
        <f>SUMIF(Staty!E66:Staty!E65536,"NZ",Staty!R66:Staty!R65536)</f>
        <v>0</v>
      </c>
      <c r="S55" s="184"/>
      <c r="T55" s="192">
        <f>SUMIF(Staty!E66:Staty!E65536,"NZ",Staty!T66:Staty!T65536)</f>
        <v>0</v>
      </c>
      <c r="U55" s="184"/>
      <c r="V55" s="192">
        <f>SUMIF(Staty!E66:Staty!E65536,"NZ",Staty!V66:Staty!V65536)</f>
        <v>0</v>
      </c>
      <c r="W55" s="184"/>
      <c r="X55" s="192">
        <f>SUMIF(Staty!E66:Staty!E65536,"NZ",Staty!X66:Staty!X65536)</f>
        <v>0</v>
      </c>
      <c r="Y55" s="184"/>
    </row>
    <row r="56" spans="1:25" ht="12.75" hidden="1">
      <c r="A56" s="31" t="s">
        <v>8</v>
      </c>
      <c r="C56" s="31" t="s">
        <v>492</v>
      </c>
      <c r="D56" s="229" t="s">
        <v>493</v>
      </c>
      <c r="E56" s="229" t="s">
        <v>493</v>
      </c>
      <c r="F56" s="228"/>
      <c r="G56" s="184"/>
      <c r="H56" s="192">
        <f>SUMIF(Staty!E66:Staty!E65536,"PL",Staty!H66:Staty!H65536)</f>
        <v>0</v>
      </c>
      <c r="I56" s="184"/>
      <c r="J56" s="192">
        <f>SUMIF(Staty!E66:Staty!E65536,"PL",Staty!J66:Staty!J65536)</f>
        <v>0</v>
      </c>
      <c r="K56" s="184"/>
      <c r="L56" s="192">
        <f>SUMIF(Staty!E66:Staty!E65536,"PL",Staty!L66:Staty!L65536)</f>
        <v>0</v>
      </c>
      <c r="M56" s="184"/>
      <c r="N56" s="192">
        <f>SUMIF(Staty!E66:Staty!E65536,"PL",Staty!N66:Staty!N65536)</f>
        <v>0</v>
      </c>
      <c r="O56" s="184"/>
      <c r="P56" s="192">
        <f>SUMIF(Staty!E66:Staty!E65536,"PL",Staty!P66:Staty!P65536)</f>
        <v>0</v>
      </c>
      <c r="Q56" s="184"/>
      <c r="R56" s="192">
        <f>SUMIF(Staty!E66:Staty!E65536,"PL",Staty!R66:Staty!R65536)</f>
        <v>0</v>
      </c>
      <c r="S56" s="184"/>
      <c r="T56" s="192">
        <f>SUMIF(Staty!E66:Staty!E65536,"PL",Staty!T66:Staty!T65536)</f>
        <v>0</v>
      </c>
      <c r="U56" s="184"/>
      <c r="V56" s="192">
        <f>SUMIF(Staty!E66:Staty!E65536,"PL",Staty!V66:Staty!V65536)</f>
        <v>0</v>
      </c>
      <c r="W56" s="184"/>
      <c r="X56" s="192">
        <f>SUMIF(Staty!E66:Staty!E65536,"PL",Staty!X66:Staty!X65536)</f>
        <v>0</v>
      </c>
      <c r="Y56" s="184"/>
    </row>
    <row r="57" spans="1:25" ht="12.75" hidden="1">
      <c r="A57" s="31" t="s">
        <v>8</v>
      </c>
      <c r="C57" s="31" t="s">
        <v>494</v>
      </c>
      <c r="D57" s="229" t="s">
        <v>495</v>
      </c>
      <c r="E57" s="229" t="s">
        <v>495</v>
      </c>
      <c r="F57" s="228"/>
      <c r="G57" s="184"/>
      <c r="H57" s="192">
        <f>SUMIF(Staty!E66:Staty!E65536,"PT",Staty!H66:Staty!H65536)</f>
        <v>0</v>
      </c>
      <c r="I57" s="184"/>
      <c r="J57" s="192">
        <f>SUMIF(Staty!E66:Staty!E65536,"PT",Staty!J66:Staty!J65536)</f>
        <v>0</v>
      </c>
      <c r="K57" s="184"/>
      <c r="L57" s="192">
        <f>SUMIF(Staty!E66:Staty!E65536,"PT",Staty!L66:Staty!L65536)</f>
        <v>0</v>
      </c>
      <c r="M57" s="184"/>
      <c r="N57" s="192">
        <f>SUMIF(Staty!E66:Staty!E65536,"PT",Staty!N66:Staty!N65536)</f>
        <v>0</v>
      </c>
      <c r="O57" s="184"/>
      <c r="P57" s="192">
        <f>SUMIF(Staty!E66:Staty!E65536,"PT",Staty!P66:Staty!P65536)</f>
        <v>0</v>
      </c>
      <c r="Q57" s="184"/>
      <c r="R57" s="192">
        <f>SUMIF(Staty!E66:Staty!E65536,"PT",Staty!R66:Staty!R65536)</f>
        <v>0</v>
      </c>
      <c r="S57" s="184"/>
      <c r="T57" s="192">
        <f>SUMIF(Staty!E66:Staty!E65536,"PT",Staty!T66:Staty!T65536)</f>
        <v>0</v>
      </c>
      <c r="U57" s="184"/>
      <c r="V57" s="192">
        <f>SUMIF(Staty!E66:Staty!E65536,"PT",Staty!V66:Staty!V65536)</f>
        <v>0</v>
      </c>
      <c r="W57" s="184"/>
      <c r="X57" s="192">
        <f>SUMIF(Staty!E66:Staty!E65536,"PT",Staty!X66:Staty!X65536)</f>
        <v>0</v>
      </c>
      <c r="Y57" s="184"/>
    </row>
    <row r="58" spans="1:25" ht="12.75" hidden="1">
      <c r="A58" s="31" t="s">
        <v>8</v>
      </c>
      <c r="C58" s="31" t="s">
        <v>496</v>
      </c>
      <c r="D58" s="229" t="s">
        <v>497</v>
      </c>
      <c r="E58" s="229" t="s">
        <v>497</v>
      </c>
      <c r="F58" s="228"/>
      <c r="G58" s="184"/>
      <c r="H58" s="192">
        <f>SUMIF(Staty!E66:Staty!E65536,"SE",Staty!H66:Staty!H65536)</f>
        <v>0</v>
      </c>
      <c r="I58" s="184"/>
      <c r="J58" s="192">
        <f>SUMIF(Staty!E66:Staty!E65536,"SE",Staty!J66:Staty!J65536)</f>
        <v>0</v>
      </c>
      <c r="K58" s="184"/>
      <c r="L58" s="192">
        <f>SUMIF(Staty!E66:Staty!E65536,"SE",Staty!L66:Staty!L65536)</f>
        <v>0</v>
      </c>
      <c r="M58" s="184"/>
      <c r="N58" s="192">
        <f>SUMIF(Staty!E66:Staty!E65536,"SE",Staty!N66:Staty!N65536)</f>
        <v>0</v>
      </c>
      <c r="O58" s="184"/>
      <c r="P58" s="192">
        <f>SUMIF(Staty!E66:Staty!E65536,"SE",Staty!P66:Staty!P65536)</f>
        <v>0</v>
      </c>
      <c r="Q58" s="184"/>
      <c r="R58" s="192">
        <f>SUMIF(Staty!E66:Staty!E65536,"SE",Staty!R66:Staty!R65536)</f>
        <v>0</v>
      </c>
      <c r="S58" s="184"/>
      <c r="T58" s="192">
        <f>SUMIF(Staty!E66:Staty!E65536,"SE",Staty!T66:Staty!T65536)</f>
        <v>0</v>
      </c>
      <c r="U58" s="184"/>
      <c r="V58" s="192">
        <f>SUMIF(Staty!E66:Staty!E65536,"SE",Staty!V66:Staty!V65536)</f>
        <v>0</v>
      </c>
      <c r="W58" s="184"/>
      <c r="X58" s="192">
        <f>SUMIF(Staty!E66:Staty!E65536,"SE",Staty!X66:Staty!X65536)</f>
        <v>0</v>
      </c>
      <c r="Y58" s="184"/>
    </row>
    <row r="59" spans="1:25" ht="12.75" hidden="1">
      <c r="A59" s="31" t="s">
        <v>8</v>
      </c>
      <c r="C59" s="31" t="s">
        <v>498</v>
      </c>
      <c r="D59" s="229" t="s">
        <v>499</v>
      </c>
      <c r="E59" s="229" t="s">
        <v>499</v>
      </c>
      <c r="F59" s="228"/>
      <c r="G59" s="184"/>
      <c r="H59" s="192">
        <f>SUMIF(Staty!E66:Staty!E65536,"SI",Staty!H66:Staty!H65536)</f>
        <v>0</v>
      </c>
      <c r="I59" s="184"/>
      <c r="J59" s="192">
        <f>SUMIF(Staty!E66:Staty!E65536,"SI",Staty!J66:Staty!J65536)</f>
        <v>0</v>
      </c>
      <c r="K59" s="184"/>
      <c r="L59" s="192">
        <f>SUMIF(Staty!E66:Staty!E65536,"SI",Staty!L66:Staty!L65536)</f>
        <v>0</v>
      </c>
      <c r="M59" s="184"/>
      <c r="N59" s="192">
        <f>SUMIF(Staty!E66:Staty!E65536,"SI",Staty!N66:Staty!N65536)</f>
        <v>0</v>
      </c>
      <c r="O59" s="184"/>
      <c r="P59" s="192">
        <f>SUMIF(Staty!E66:Staty!E65536,"SI",Staty!P66:Staty!P65536)</f>
        <v>0</v>
      </c>
      <c r="Q59" s="184"/>
      <c r="R59" s="192">
        <f>SUMIF(Staty!E66:Staty!E65536,"SI",Staty!R66:Staty!R65536)</f>
        <v>0</v>
      </c>
      <c r="S59" s="184"/>
      <c r="T59" s="192">
        <f>SUMIF(Staty!E66:Staty!E65536,"SI",Staty!T66:Staty!T65536)</f>
        <v>0</v>
      </c>
      <c r="U59" s="184"/>
      <c r="V59" s="192">
        <f>SUMIF(Staty!E66:Staty!E65536,"SI",Staty!V66:Staty!V65536)</f>
        <v>0</v>
      </c>
      <c r="W59" s="184"/>
      <c r="X59" s="192">
        <f>SUMIF(Staty!E66:Staty!E65536,"SI",Staty!X66:Staty!X65536)</f>
        <v>0</v>
      </c>
      <c r="Y59" s="184"/>
    </row>
    <row r="60" spans="1:25" ht="12.75" hidden="1">
      <c r="A60" s="31" t="s">
        <v>8</v>
      </c>
      <c r="C60" s="31" t="s">
        <v>500</v>
      </c>
      <c r="D60" s="229" t="s">
        <v>501</v>
      </c>
      <c r="E60" s="229" t="s">
        <v>501</v>
      </c>
      <c r="F60" s="228"/>
      <c r="G60" s="184"/>
      <c r="H60" s="192">
        <f>SUMIF(Staty!E66:Staty!E65536,"SK",Staty!H66:Staty!H65536)</f>
        <v>0</v>
      </c>
      <c r="I60" s="184"/>
      <c r="J60" s="192">
        <f>SUMIF(Staty!E66:Staty!E65536,"SK",Staty!J66:Staty!J65536)</f>
        <v>0</v>
      </c>
      <c r="K60" s="184"/>
      <c r="L60" s="192">
        <f>SUMIF(Staty!E66:Staty!E65536,"SK",Staty!L66:Staty!L65536)</f>
        <v>0</v>
      </c>
      <c r="M60" s="184"/>
      <c r="N60" s="192">
        <f>SUMIF(Staty!E66:Staty!E65536,"SK",Staty!N66:Staty!N65536)</f>
        <v>0</v>
      </c>
      <c r="O60" s="184"/>
      <c r="P60" s="192">
        <f>SUMIF(Staty!E66:Staty!E65536,"SK",Staty!P66:Staty!P65536)</f>
        <v>0</v>
      </c>
      <c r="Q60" s="184"/>
      <c r="R60" s="192">
        <f>SUMIF(Staty!E66:Staty!E65536,"SK",Staty!R66:Staty!R65536)</f>
        <v>0</v>
      </c>
      <c r="S60" s="184"/>
      <c r="T60" s="192">
        <f>SUMIF(Staty!E66:Staty!E65536,"SK",Staty!T66:Staty!T65536)</f>
        <v>0</v>
      </c>
      <c r="U60" s="184"/>
      <c r="V60" s="192">
        <f>SUMIF(Staty!E66:Staty!E65536,"SK",Staty!V66:Staty!V65536)</f>
        <v>0</v>
      </c>
      <c r="W60" s="184"/>
      <c r="X60" s="192">
        <f>SUMIF(Staty!E66:Staty!E65536,"SK",Staty!X66:Staty!X65536)</f>
        <v>0</v>
      </c>
      <c r="Y60" s="184"/>
    </row>
    <row r="61" spans="1:25" ht="12.75" hidden="1">
      <c r="A61" s="31" t="s">
        <v>8</v>
      </c>
      <c r="C61" s="31" t="s">
        <v>502</v>
      </c>
      <c r="D61" s="229" t="s">
        <v>503</v>
      </c>
      <c r="E61" s="229" t="s">
        <v>503</v>
      </c>
      <c r="F61" s="228"/>
      <c r="G61" s="184"/>
      <c r="H61" s="192">
        <f>SUMIF(Staty!E66:Staty!E65536,"TR",Staty!H66:Staty!H65536)</f>
        <v>0</v>
      </c>
      <c r="I61" s="184"/>
      <c r="J61" s="192">
        <f>SUMIF(Staty!E66:Staty!E65536,"TR",Staty!J66:Staty!J65536)</f>
        <v>0</v>
      </c>
      <c r="K61" s="184"/>
      <c r="L61" s="192">
        <f>SUMIF(Staty!E66:Staty!E65536,"TR",Staty!L66:Staty!L65536)</f>
        <v>0</v>
      </c>
      <c r="M61" s="184"/>
      <c r="N61" s="192">
        <f>SUMIF(Staty!E66:Staty!E65536,"TR",Staty!N66:Staty!N65536)</f>
        <v>0</v>
      </c>
      <c r="O61" s="184"/>
      <c r="P61" s="192">
        <f>SUMIF(Staty!E66:Staty!E65536,"TR",Staty!P66:Staty!P65536)</f>
        <v>0</v>
      </c>
      <c r="Q61" s="184"/>
      <c r="R61" s="192">
        <f>SUMIF(Staty!E66:Staty!E65536,"TR",Staty!R66:Staty!R65536)</f>
        <v>0</v>
      </c>
      <c r="S61" s="184"/>
      <c r="T61" s="192">
        <f>SUMIF(Staty!E66:Staty!E65536,"TR",Staty!T66:Staty!T65536)</f>
        <v>0</v>
      </c>
      <c r="U61" s="184"/>
      <c r="V61" s="192">
        <f>SUMIF(Staty!E66:Staty!E65536,"TR",Staty!V66:Staty!V65536)</f>
        <v>0</v>
      </c>
      <c r="W61" s="184"/>
      <c r="X61" s="192">
        <f>SUMIF(Staty!E66:Staty!E65536,"TR",Staty!X66:Staty!X65536)</f>
        <v>0</v>
      </c>
      <c r="Y61" s="184"/>
    </row>
    <row r="62" spans="1:25" ht="12.75" hidden="1">
      <c r="A62" s="31" t="s">
        <v>8</v>
      </c>
      <c r="C62" s="31" t="s">
        <v>504</v>
      </c>
      <c r="D62" s="230" t="s">
        <v>505</v>
      </c>
      <c r="E62" s="230" t="s">
        <v>505</v>
      </c>
      <c r="F62" s="228"/>
      <c r="G62" s="184"/>
      <c r="H62" s="192">
        <f>SUMIF(Staty!E66:Staty!E65536,"US",Staty!H66:Staty!H65536)</f>
        <v>0</v>
      </c>
      <c r="I62" s="184"/>
      <c r="J62" s="192">
        <f>SUMIF(Staty!E66:Staty!E65536,"US",Staty!J66:Staty!J65536)</f>
        <v>0</v>
      </c>
      <c r="K62" s="184"/>
      <c r="L62" s="192">
        <f>SUMIF(Staty!E66:Staty!E65536,"US",Staty!L66:Staty!L65536)</f>
        <v>0</v>
      </c>
      <c r="M62" s="184"/>
      <c r="N62" s="192">
        <f>SUMIF(Staty!E66:Staty!E65536,"US",Staty!N66:Staty!N65536)</f>
        <v>0</v>
      </c>
      <c r="O62" s="184"/>
      <c r="P62" s="192">
        <f>SUMIF(Staty!E66:Staty!E65536,"US",Staty!P66:Staty!P65536)</f>
        <v>0</v>
      </c>
      <c r="Q62" s="184"/>
      <c r="R62" s="192">
        <f>SUMIF(Staty!E66:Staty!E65536,"US",Staty!R66:Staty!R65536)</f>
        <v>0</v>
      </c>
      <c r="S62" s="184"/>
      <c r="T62" s="192">
        <f>SUMIF(Staty!E66:Staty!E65536,"US",Staty!T66:Staty!T65536)</f>
        <v>0</v>
      </c>
      <c r="U62" s="184"/>
      <c r="V62" s="192">
        <f>SUMIF(Staty!E66:Staty!E65536,"US",Staty!V66:Staty!V65536)</f>
        <v>0</v>
      </c>
      <c r="W62" s="184"/>
      <c r="X62" s="192">
        <f>SUMIF(Staty!E66:Staty!E65536,"US",Staty!X66:Staty!X65536)</f>
        <v>0</v>
      </c>
      <c r="Y62" s="184"/>
    </row>
    <row r="63" spans="1:26" ht="12.75">
      <c r="A63" s="31" t="s">
        <v>506</v>
      </c>
      <c r="C63" s="31" t="s">
        <v>507</v>
      </c>
      <c r="D63" s="62" t="s">
        <v>508</v>
      </c>
      <c r="E63" s="236" t="s">
        <v>509</v>
      </c>
      <c r="F63" s="231">
        <f>(Staty!H63+Staty!J63+Staty!L63+Staty!N63+Staty!P63+Staty!R63+Staty!T63+Staty!V63+Staty!X63)</f>
        <v>0</v>
      </c>
      <c r="G63" s="232">
        <f>IF(Staty!Z63&lt;&gt;0,Staty!F63*100/Staty!Z63,0)</f>
        <v>0</v>
      </c>
      <c r="H63" s="231">
        <f>SUM(Staty!H26:Staty!H62)</f>
        <v>0</v>
      </c>
      <c r="I63" s="232">
        <f>IF(Staty!Z63&lt;&gt;0,Staty!H63*100/Staty!Z63,0)</f>
        <v>0</v>
      </c>
      <c r="J63" s="231">
        <f>SUM(Staty!J26:Staty!J62)</f>
        <v>0</v>
      </c>
      <c r="K63" s="232">
        <f>IF(Staty!Z63&lt;&gt;0,Staty!J63*100/Staty!Z63,0)</f>
        <v>0</v>
      </c>
      <c r="L63" s="231">
        <f>SUM(Staty!L26:Staty!L62)</f>
        <v>0</v>
      </c>
      <c r="M63" s="232">
        <f>IF(Staty!Z63&lt;&gt;0,Staty!L63*100/Staty!Z63,0)</f>
        <v>0</v>
      </c>
      <c r="N63" s="231">
        <f>SUM(Staty!N26:Staty!N62)</f>
        <v>0</v>
      </c>
      <c r="O63" s="232">
        <f>IF(Staty!Z63&lt;&gt;0,Staty!N63*100/Staty!Z63,0)</f>
        <v>0</v>
      </c>
      <c r="P63" s="231">
        <f>SUM(Staty!P26:Staty!P62)</f>
        <v>0</v>
      </c>
      <c r="Q63" s="232">
        <f>IF(Staty!Z63&lt;&gt;0,Staty!P63*100/Staty!Z63,0)</f>
        <v>0</v>
      </c>
      <c r="R63" s="231">
        <f>SUM(Staty!R26:Staty!R62)</f>
        <v>0</v>
      </c>
      <c r="S63" s="232">
        <f>IF(Staty!Z63&lt;&gt;0,Staty!R63*100/Staty!Z63,0)</f>
        <v>0</v>
      </c>
      <c r="T63" s="231">
        <f>SUM(Staty!T26:Staty!T62)</f>
        <v>0</v>
      </c>
      <c r="U63" s="232">
        <f>IF(Staty!Z63&lt;&gt;0,Staty!T63*100/Staty!Z63,0)</f>
        <v>0</v>
      </c>
      <c r="V63" s="231">
        <f>SUM(Staty!V26:Staty!V62)</f>
        <v>0</v>
      </c>
      <c r="W63" s="232">
        <f>IF(Staty!Z63&lt;&gt;0,Staty!V63*100/Staty!Z63,0)</f>
        <v>0</v>
      </c>
      <c r="X63" s="231">
        <f>SUM(Staty!X26:Staty!X62)</f>
        <v>0</v>
      </c>
      <c r="Y63" s="232">
        <f>IF(Staty!Z63&lt;&gt;0,Staty!X63*100/Staty!Z63,0)</f>
        <v>0</v>
      </c>
      <c r="Z63" s="31">
        <f>'[1]Zlozenie'!I50</f>
        <v>0</v>
      </c>
    </row>
    <row r="64" spans="1:26" ht="12.75">
      <c r="A64" s="31" t="s">
        <v>506</v>
      </c>
      <c r="C64" s="31" t="s">
        <v>510</v>
      </c>
      <c r="D64" s="136" t="s">
        <v>511</v>
      </c>
      <c r="E64" s="237" t="s">
        <v>512</v>
      </c>
      <c r="F64" s="233">
        <f>(Staty!H64+Staty!J64+Staty!L64+Staty!N64+Staty!P64+Staty!R64+Staty!T64+Staty!V64+Staty!X64)</f>
        <v>417061</v>
      </c>
      <c r="G64" s="234">
        <f>IF(Staty!Z64&lt;&gt;0,Staty!F64*100/Staty!Z64,0)</f>
        <v>0</v>
      </c>
      <c r="H64" s="233">
        <f>Staty!H65-Staty!H63</f>
        <v>0</v>
      </c>
      <c r="I64" s="234">
        <f>IF(Staty!Z64&lt;&gt;0,Staty!H64*100/Staty!Z64,0)</f>
        <v>0</v>
      </c>
      <c r="J64" s="233">
        <f>Staty!J65-Staty!J63</f>
        <v>207388</v>
      </c>
      <c r="K64" s="234">
        <f>IF(Staty!Z64&lt;&gt;0,Staty!J64*100/Staty!Z64,0)</f>
        <v>0</v>
      </c>
      <c r="L64" s="233">
        <f>Staty!L65-Staty!L63</f>
        <v>0</v>
      </c>
      <c r="M64" s="234">
        <f>IF(Staty!Z64&lt;&gt;0,Staty!L64*100/Staty!Z64,0)</f>
        <v>0</v>
      </c>
      <c r="N64" s="233">
        <f>Staty!N65-Staty!N63</f>
        <v>0</v>
      </c>
      <c r="O64" s="234">
        <f>IF(Staty!Z64&lt;&gt;0,Staty!N64*100/Staty!Z64,0)</f>
        <v>0</v>
      </c>
      <c r="P64" s="233">
        <f>Staty!P65-Staty!P63</f>
        <v>0</v>
      </c>
      <c r="Q64" s="234">
        <f>IF(Staty!Z64&lt;&gt;0,Staty!P64*100/Staty!Z64,0)</f>
        <v>0</v>
      </c>
      <c r="R64" s="233">
        <f>Staty!R65-Staty!R63</f>
        <v>209582</v>
      </c>
      <c r="S64" s="234">
        <f>IF(Staty!Z64&lt;&gt;0,Staty!R64*100/Staty!Z64,0)</f>
        <v>0</v>
      </c>
      <c r="T64" s="233">
        <f>Staty!T65-Staty!T63</f>
        <v>0</v>
      </c>
      <c r="U64" s="234">
        <f>IF(Staty!Z64&lt;&gt;0,Staty!T64*100/Staty!Z64,0)</f>
        <v>0</v>
      </c>
      <c r="V64" s="233">
        <f>Staty!V65-Staty!V63</f>
        <v>0</v>
      </c>
      <c r="W64" s="234">
        <f>IF(Staty!Z64&lt;&gt;0,Staty!V64*100/Staty!Z64,0)</f>
        <v>0</v>
      </c>
      <c r="X64" s="233">
        <f>Staty!X65-Staty!X63</f>
        <v>91</v>
      </c>
      <c r="Y64" s="234">
        <f>IF(Staty!Z64&lt;&gt;0,Staty!X64*100/Staty!Z64,0)</f>
        <v>0</v>
      </c>
      <c r="Z64" s="31">
        <f>'[1]Zlozenie'!I50</f>
        <v>0</v>
      </c>
    </row>
    <row r="65" spans="1:26" ht="12.75">
      <c r="A65" s="31" t="s">
        <v>7</v>
      </c>
      <c r="C65" s="31" t="s">
        <v>513</v>
      </c>
      <c r="D65" s="55">
        <v>1</v>
      </c>
      <c r="E65" s="235" t="s">
        <v>119</v>
      </c>
      <c r="F65" s="93">
        <f>(Staty!H65+Staty!J65+Staty!L65+Staty!N65+Staty!P65+Staty!R65+Staty!T65+Staty!V65+Staty!X65)</f>
        <v>417061</v>
      </c>
      <c r="G65" s="94">
        <f>IF(Staty!Z65&lt;&gt;0,Staty!F65*100/Staty!Z65,0)</f>
        <v>0</v>
      </c>
      <c r="H65" s="93">
        <f>SUM(Staty!H66:Staty!H65536)</f>
        <v>0</v>
      </c>
      <c r="I65" s="94">
        <f>IF(Staty!Z65&lt;&gt;0,Staty!H65*100/Staty!Z65,0)</f>
        <v>0</v>
      </c>
      <c r="J65" s="93">
        <f>SUM(Staty!J66:Staty!J65536)</f>
        <v>207388</v>
      </c>
      <c r="K65" s="94">
        <f>IF(Staty!Z65&lt;&gt;0,Staty!J65*100/Staty!Z65,0)</f>
        <v>0</v>
      </c>
      <c r="L65" s="93">
        <f>SUM(Staty!L66:Staty!L65536)</f>
        <v>0</v>
      </c>
      <c r="M65" s="94">
        <f>IF(Staty!Z65&lt;&gt;0,Staty!L65*100/Staty!Z65,0)</f>
        <v>0</v>
      </c>
      <c r="N65" s="93">
        <f>SUM(Staty!N66:Staty!N65536)</f>
        <v>0</v>
      </c>
      <c r="O65" s="94">
        <f>IF(Staty!Z65&lt;&gt;0,Staty!N65*100/Staty!Z65,0)</f>
        <v>0</v>
      </c>
      <c r="P65" s="93">
        <f>SUM(Staty!P66:Staty!P65536)</f>
        <v>0</v>
      </c>
      <c r="Q65" s="94">
        <f>IF(Staty!Z65&lt;&gt;0,Staty!P65*100/Staty!Z65,0)</f>
        <v>0</v>
      </c>
      <c r="R65" s="93">
        <f>SUM(Staty!R66:Staty!R65536)</f>
        <v>209582</v>
      </c>
      <c r="S65" s="94">
        <f>IF(Staty!Z65&lt;&gt;0,Staty!R65*100/Staty!Z65,0)</f>
        <v>0</v>
      </c>
      <c r="T65" s="93">
        <f>SUM(Staty!T66:Staty!T65536)</f>
        <v>0</v>
      </c>
      <c r="U65" s="94">
        <f>IF(Staty!Z65&lt;&gt;0,Staty!T65*100/Staty!Z65,0)</f>
        <v>0</v>
      </c>
      <c r="V65" s="93">
        <f>SUM(Staty!V66:Staty!V65536)</f>
        <v>0</v>
      </c>
      <c r="W65" s="94">
        <f>IF(Staty!Z65&lt;&gt;0,Staty!V65*100/Staty!Z65,0)</f>
        <v>0</v>
      </c>
      <c r="X65" s="93">
        <f>SUM(Staty!X66:Staty!X65536)</f>
        <v>91</v>
      </c>
      <c r="Y65" s="94">
        <f>IF(Staty!Z65&lt;&gt;0,Staty!X65*100/Staty!Z65,0)</f>
        <v>0</v>
      </c>
      <c r="Z65" s="31">
        <f>'[1]Zlozenie'!I50</f>
        <v>0</v>
      </c>
    </row>
    <row r="66" spans="5:24" ht="12.75">
      <c r="E66" s="31" t="s">
        <v>792</v>
      </c>
      <c r="J66" s="239">
        <v>144152</v>
      </c>
      <c r="R66" s="239">
        <v>163056</v>
      </c>
      <c r="X66" s="239">
        <v>91</v>
      </c>
    </row>
    <row r="67" spans="5:10" ht="12.75">
      <c r="E67" s="31" t="s">
        <v>793</v>
      </c>
      <c r="J67" s="239">
        <v>22604</v>
      </c>
    </row>
    <row r="68" spans="5:10" ht="12.75">
      <c r="E68" s="31" t="s">
        <v>795</v>
      </c>
      <c r="J68" s="239">
        <v>12131</v>
      </c>
    </row>
    <row r="69" spans="5:18" ht="12.75">
      <c r="E69" s="31" t="s">
        <v>794</v>
      </c>
      <c r="J69" s="239">
        <v>9083</v>
      </c>
      <c r="R69" s="239">
        <v>10423</v>
      </c>
    </row>
    <row r="70" spans="5:18" ht="12.75">
      <c r="E70" s="31" t="s">
        <v>796</v>
      </c>
      <c r="J70" s="239">
        <v>7870</v>
      </c>
      <c r="R70" s="239">
        <v>36103</v>
      </c>
    </row>
    <row r="71" spans="5:10" ht="12.75">
      <c r="E71" s="31" t="s">
        <v>797</v>
      </c>
      <c r="J71" s="239">
        <v>6026</v>
      </c>
    </row>
    <row r="72" spans="5:10" ht="12.75">
      <c r="E72" s="31" t="s">
        <v>798</v>
      </c>
      <c r="J72" s="239">
        <v>5522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90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D13">
      <selection activeCell="D13" sqref="D13"/>
    </sheetView>
  </sheetViews>
  <sheetFormatPr defaultColWidth="9.140625" defaultRowHeight="12.75"/>
  <cols>
    <col min="1" max="2" width="9.140625" style="31" hidden="1" customWidth="1"/>
    <col min="3" max="3" width="15.8515625" style="31" hidden="1" customWidth="1"/>
    <col min="4" max="4" width="4.57421875" style="31" customWidth="1"/>
    <col min="5" max="5" width="51.140625" style="31" customWidth="1"/>
    <col min="6" max="6" width="12.7109375" style="198" customWidth="1"/>
    <col min="7" max="7" width="9.00390625" style="199" customWidth="1"/>
    <col min="8" max="8" width="12.7109375" style="32" customWidth="1"/>
    <col min="9" max="9" width="7.8515625" style="199" customWidth="1"/>
    <col min="10" max="10" width="12.7109375" style="32" customWidth="1"/>
    <col min="11" max="11" width="7.8515625" style="199" customWidth="1"/>
    <col min="12" max="12" width="12.7109375" style="32" customWidth="1"/>
    <col min="13" max="13" width="7.8515625" style="199" customWidth="1"/>
    <col min="14" max="14" width="12.7109375" style="32" customWidth="1"/>
    <col min="15" max="15" width="7.8515625" style="199" customWidth="1"/>
    <col min="16" max="16" width="12.7109375" style="32" customWidth="1"/>
    <col min="17" max="17" width="7.8515625" style="199" customWidth="1"/>
    <col min="18" max="18" width="12.7109375" style="32" customWidth="1"/>
    <col min="19" max="19" width="7.8515625" style="199" customWidth="1"/>
    <col min="20" max="21" width="12.7109375" style="32" customWidth="1"/>
    <col min="22" max="22" width="7.8515625" style="199" customWidth="1"/>
    <col min="23" max="24" width="12.7109375" style="32" customWidth="1"/>
    <col min="25" max="25" width="7.8515625" style="199" customWidth="1"/>
    <col min="26" max="26" width="12.7109375" style="32" customWidth="1"/>
    <col min="27" max="27" width="7.8515625" style="199" customWidth="1"/>
    <col min="28" max="28" width="13.57421875" style="32" customWidth="1"/>
    <col min="29" max="29" width="7.8515625" style="199" customWidth="1"/>
    <col min="30" max="30" width="9.140625" style="31" hidden="1" customWidth="1"/>
    <col min="31" max="16384" width="9.140625" style="31" customWidth="1"/>
  </cols>
  <sheetData>
    <row r="1" spans="1:30" ht="12.75" hidden="1">
      <c r="A1" s="31" t="s">
        <v>0</v>
      </c>
      <c r="B1" s="31" t="s">
        <v>1</v>
      </c>
      <c r="C1" s="31" t="s">
        <v>3</v>
      </c>
      <c r="D1" s="31" t="s">
        <v>4</v>
      </c>
      <c r="E1" s="31" t="s">
        <v>7</v>
      </c>
      <c r="F1" s="32" t="s">
        <v>7</v>
      </c>
      <c r="G1" s="10" t="s">
        <v>7</v>
      </c>
      <c r="H1" s="32" t="s">
        <v>7</v>
      </c>
      <c r="I1" s="10" t="s">
        <v>7</v>
      </c>
      <c r="J1" s="32" t="s">
        <v>7</v>
      </c>
      <c r="K1" s="10" t="s">
        <v>7</v>
      </c>
      <c r="L1" s="32" t="s">
        <v>7</v>
      </c>
      <c r="M1" s="10" t="s">
        <v>7</v>
      </c>
      <c r="N1" s="32" t="s">
        <v>7</v>
      </c>
      <c r="O1" s="10" t="s">
        <v>7</v>
      </c>
      <c r="P1" s="32" t="s">
        <v>7</v>
      </c>
      <c r="Q1" s="10" t="s">
        <v>7</v>
      </c>
      <c r="R1" s="32" t="s">
        <v>7</v>
      </c>
      <c r="S1" s="10" t="s">
        <v>7</v>
      </c>
      <c r="T1" s="10" t="s">
        <v>7</v>
      </c>
      <c r="U1" s="10" t="s">
        <v>7</v>
      </c>
      <c r="V1" s="10" t="s">
        <v>7</v>
      </c>
      <c r="W1" s="10" t="s">
        <v>7</v>
      </c>
      <c r="X1" s="10" t="s">
        <v>7</v>
      </c>
      <c r="Y1" s="10" t="s">
        <v>7</v>
      </c>
      <c r="Z1" s="32" t="s">
        <v>7</v>
      </c>
      <c r="AA1" s="10" t="s">
        <v>7</v>
      </c>
      <c r="AB1" s="32" t="s">
        <v>7</v>
      </c>
      <c r="AC1" s="10" t="s">
        <v>7</v>
      </c>
      <c r="AD1" s="31" t="s">
        <v>8</v>
      </c>
    </row>
    <row r="2" spans="1:29" ht="12.75" hidden="1">
      <c r="A2" s="31" t="s">
        <v>9</v>
      </c>
      <c r="F2" s="32"/>
      <c r="G2" s="10"/>
      <c r="I2" s="10"/>
      <c r="K2" s="10"/>
      <c r="M2" s="10"/>
      <c r="O2" s="10"/>
      <c r="Q2" s="10"/>
      <c r="S2" s="10"/>
      <c r="T2" s="10"/>
      <c r="U2" s="10"/>
      <c r="V2" s="10"/>
      <c r="Y2" s="10"/>
      <c r="AA2" s="10"/>
      <c r="AC2" s="10"/>
    </row>
    <row r="3" spans="1:29" ht="12.75" hidden="1">
      <c r="A3" s="31" t="s">
        <v>10</v>
      </c>
      <c r="B3" s="31">
        <v>1</v>
      </c>
      <c r="F3" s="32"/>
      <c r="G3" s="10"/>
      <c r="I3" s="10"/>
      <c r="K3" s="10"/>
      <c r="M3" s="10"/>
      <c r="O3" s="10"/>
      <c r="Q3" s="10"/>
      <c r="S3" s="10"/>
      <c r="T3" s="10"/>
      <c r="U3" s="10"/>
      <c r="V3" s="10"/>
      <c r="Y3" s="10"/>
      <c r="AA3" s="10"/>
      <c r="AC3" s="10"/>
    </row>
    <row r="4" spans="1:29" ht="12.75" hidden="1">
      <c r="A4" s="31" t="s">
        <v>11</v>
      </c>
      <c r="B4" s="31" t="s">
        <v>324</v>
      </c>
      <c r="F4" s="32"/>
      <c r="G4" s="10"/>
      <c r="I4" s="10"/>
      <c r="K4" s="10"/>
      <c r="M4" s="10"/>
      <c r="O4" s="10"/>
      <c r="Q4" s="10"/>
      <c r="S4" s="10"/>
      <c r="T4" s="10"/>
      <c r="U4" s="10"/>
      <c r="V4" s="10"/>
      <c r="Y4" s="10"/>
      <c r="AA4" s="10"/>
      <c r="AC4" s="10"/>
    </row>
    <row r="5" spans="1:29" ht="12.75" hidden="1">
      <c r="A5" s="31" t="s">
        <v>13</v>
      </c>
      <c r="B5" s="31" t="s">
        <v>363</v>
      </c>
      <c r="F5" s="32"/>
      <c r="G5" s="10"/>
      <c r="I5" s="10"/>
      <c r="K5" s="10"/>
      <c r="M5" s="10"/>
      <c r="O5" s="10"/>
      <c r="Q5" s="10"/>
      <c r="S5" s="10"/>
      <c r="T5" s="10"/>
      <c r="U5" s="10"/>
      <c r="V5" s="10"/>
      <c r="Y5" s="10"/>
      <c r="AA5" s="10"/>
      <c r="AC5" s="10"/>
    </row>
    <row r="6" spans="1:29" ht="12.75" hidden="1">
      <c r="A6" s="31" t="s">
        <v>15</v>
      </c>
      <c r="B6" s="31" t="s">
        <v>364</v>
      </c>
      <c r="F6" s="32"/>
      <c r="G6" s="10"/>
      <c r="I6" s="10"/>
      <c r="K6" s="10"/>
      <c r="M6" s="10"/>
      <c r="O6" s="10"/>
      <c r="Q6" s="10"/>
      <c r="S6" s="10"/>
      <c r="T6" s="10"/>
      <c r="U6" s="10"/>
      <c r="V6" s="10"/>
      <c r="Y6" s="10"/>
      <c r="AA6" s="10"/>
      <c r="AC6" s="10"/>
    </row>
    <row r="7" spans="1:29" ht="12.75" hidden="1">
      <c r="A7" s="31" t="s">
        <v>17</v>
      </c>
      <c r="B7" s="31" t="s">
        <v>327</v>
      </c>
      <c r="F7" s="32"/>
      <c r="G7" s="10"/>
      <c r="I7" s="10"/>
      <c r="K7" s="10"/>
      <c r="M7" s="10"/>
      <c r="O7" s="10"/>
      <c r="Q7" s="10"/>
      <c r="S7" s="10"/>
      <c r="T7" s="10"/>
      <c r="U7" s="10"/>
      <c r="V7" s="10"/>
      <c r="Y7" s="10"/>
      <c r="AA7" s="10"/>
      <c r="AC7" s="10"/>
    </row>
    <row r="8" spans="1:29" ht="12.75" hidden="1">
      <c r="A8" s="31" t="s">
        <v>328</v>
      </c>
      <c r="F8" s="32"/>
      <c r="G8" s="10"/>
      <c r="I8" s="10"/>
      <c r="K8" s="10"/>
      <c r="M8" s="10"/>
      <c r="O8" s="10"/>
      <c r="Q8" s="10"/>
      <c r="S8" s="10"/>
      <c r="T8" s="10"/>
      <c r="U8" s="10"/>
      <c r="V8" s="10"/>
      <c r="Y8" s="10"/>
      <c r="AA8" s="10"/>
      <c r="AC8" s="10"/>
    </row>
    <row r="9" spans="1:29" ht="12.75" hidden="1">
      <c r="A9" s="31" t="s">
        <v>329</v>
      </c>
      <c r="F9" s="32"/>
      <c r="G9" s="10"/>
      <c r="I9" s="10"/>
      <c r="K9" s="10"/>
      <c r="M9" s="10"/>
      <c r="O9" s="10"/>
      <c r="Q9" s="10"/>
      <c r="S9" s="10"/>
      <c r="T9" s="10"/>
      <c r="U9" s="10"/>
      <c r="V9" s="10"/>
      <c r="Y9" s="10"/>
      <c r="AA9" s="10"/>
      <c r="AC9" s="10"/>
    </row>
    <row r="10" spans="1:29" ht="12.75" hidden="1">
      <c r="A10" s="31" t="s">
        <v>330</v>
      </c>
      <c r="E10" s="31">
        <v>1</v>
      </c>
      <c r="F10" s="32"/>
      <c r="G10" s="10"/>
      <c r="I10" s="10"/>
      <c r="K10" s="10"/>
      <c r="M10" s="10"/>
      <c r="O10" s="10"/>
      <c r="Q10" s="10"/>
      <c r="S10" s="10"/>
      <c r="T10" s="10"/>
      <c r="U10" s="10"/>
      <c r="V10" s="10"/>
      <c r="Y10" s="10"/>
      <c r="AA10" s="10"/>
      <c r="AC10" s="10"/>
    </row>
    <row r="11" spans="1:29" ht="12.75" hidden="1">
      <c r="A11" s="31" t="s">
        <v>331</v>
      </c>
      <c r="E11" s="31" t="s">
        <v>365</v>
      </c>
      <c r="F11" s="32"/>
      <c r="G11" s="10"/>
      <c r="I11" s="10"/>
      <c r="K11" s="10"/>
      <c r="M11" s="10"/>
      <c r="O11" s="10"/>
      <c r="Q11" s="10"/>
      <c r="S11" s="10"/>
      <c r="T11" s="10"/>
      <c r="U11" s="10"/>
      <c r="V11" s="10"/>
      <c r="Y11" s="10"/>
      <c r="AA11" s="10"/>
      <c r="AC11" s="10"/>
    </row>
    <row r="12" spans="1:29" ht="12.75" hidden="1">
      <c r="A12" s="31" t="s">
        <v>332</v>
      </c>
      <c r="E12" s="31" t="s">
        <v>366</v>
      </c>
      <c r="F12" s="32"/>
      <c r="G12" s="10"/>
      <c r="I12" s="10"/>
      <c r="K12" s="10"/>
      <c r="M12" s="10"/>
      <c r="O12" s="10"/>
      <c r="Q12" s="10"/>
      <c r="S12" s="10"/>
      <c r="T12" s="10"/>
      <c r="U12" s="10"/>
      <c r="V12" s="10"/>
      <c r="Y12" s="10"/>
      <c r="AA12" s="10"/>
      <c r="AC12" s="10"/>
    </row>
    <row r="13" spans="1:29" ht="12.75">
      <c r="A13" s="31" t="s">
        <v>19</v>
      </c>
      <c r="F13" s="200"/>
      <c r="G13" s="15"/>
      <c r="H13" s="200"/>
      <c r="I13" s="15"/>
      <c r="J13" s="200"/>
      <c r="K13" s="15"/>
      <c r="M13" s="10"/>
      <c r="N13" s="201"/>
      <c r="O13" s="184"/>
      <c r="P13" s="181" t="s">
        <v>20</v>
      </c>
      <c r="Q13" s="182"/>
      <c r="S13" s="10"/>
      <c r="U13" s="10"/>
      <c r="V13" s="32"/>
      <c r="W13" s="10"/>
      <c r="Y13" s="184"/>
      <c r="Z13" s="180"/>
      <c r="AA13" s="180"/>
      <c r="AB13" s="180"/>
      <c r="AC13" s="29"/>
    </row>
    <row r="14" spans="1:29" ht="23.25" customHeight="1">
      <c r="A14" s="31" t="s">
        <v>19</v>
      </c>
      <c r="E14" s="148" t="s">
        <v>367</v>
      </c>
      <c r="F14" s="202"/>
      <c r="G14" s="15"/>
      <c r="H14" s="200"/>
      <c r="I14" s="15"/>
      <c r="J14" s="200"/>
      <c r="K14" s="15"/>
      <c r="L14" s="200"/>
      <c r="M14" s="15"/>
      <c r="N14" s="200"/>
      <c r="O14" s="15"/>
      <c r="Q14" s="10"/>
      <c r="S14" s="10"/>
      <c r="U14" s="10"/>
      <c r="V14" s="32"/>
      <c r="W14" s="10"/>
      <c r="Y14" s="10"/>
      <c r="Z14" s="180"/>
      <c r="AA14" s="180"/>
      <c r="AB14" s="180"/>
      <c r="AC14" s="180"/>
    </row>
    <row r="15" spans="1:29" ht="28.5" customHeight="1">
      <c r="A15" s="31" t="s">
        <v>19</v>
      </c>
      <c r="D15" s="31" t="s">
        <v>334</v>
      </c>
      <c r="F15" s="32"/>
      <c r="G15" s="10"/>
      <c r="I15" s="10"/>
      <c r="K15" s="10"/>
      <c r="M15" s="10"/>
      <c r="O15" s="10"/>
      <c r="P15" s="18" t="s">
        <v>23</v>
      </c>
      <c r="Q15" s="184"/>
      <c r="S15" s="10"/>
      <c r="U15" s="10"/>
      <c r="V15" s="32"/>
      <c r="W15" s="10"/>
      <c r="Y15" s="10"/>
      <c r="Z15" s="180"/>
      <c r="AA15" s="180"/>
      <c r="AB15" s="180"/>
      <c r="AC15" s="180"/>
    </row>
    <row r="16" spans="1:29" ht="12.75">
      <c r="A16" s="31" t="s">
        <v>19</v>
      </c>
      <c r="D16" s="245" t="s">
        <v>808</v>
      </c>
      <c r="E16" s="203"/>
      <c r="F16" s="204"/>
      <c r="G16" s="23"/>
      <c r="I16" s="10"/>
      <c r="K16" s="10"/>
      <c r="M16" s="184"/>
      <c r="O16" s="184"/>
      <c r="P16" s="24"/>
      <c r="Q16" s="203"/>
      <c r="S16" s="10"/>
      <c r="U16" s="10"/>
      <c r="V16" s="32"/>
      <c r="W16" s="10"/>
      <c r="Y16" s="10"/>
      <c r="Z16" s="180"/>
      <c r="AA16" s="180"/>
      <c r="AB16" s="180"/>
      <c r="AC16" s="180"/>
    </row>
    <row r="17" spans="1:29" ht="15.75" customHeight="1">
      <c r="A17" s="31" t="s">
        <v>19</v>
      </c>
      <c r="E17" s="175"/>
      <c r="F17" s="32"/>
      <c r="G17" s="10"/>
      <c r="I17" s="10"/>
      <c r="K17" s="10"/>
      <c r="M17" s="184"/>
      <c r="O17" s="10"/>
      <c r="P17" s="18" t="s">
        <v>24</v>
      </c>
      <c r="Q17" s="184"/>
      <c r="S17" s="10"/>
      <c r="U17" s="10"/>
      <c r="V17" s="32"/>
      <c r="W17" s="10"/>
      <c r="Y17" s="10"/>
      <c r="Z17" s="180"/>
      <c r="AA17" s="180"/>
      <c r="AB17" s="180"/>
      <c r="AC17" s="180"/>
    </row>
    <row r="18" spans="1:29" ht="12.75">
      <c r="A18" s="31" t="s">
        <v>19</v>
      </c>
      <c r="E18" s="153"/>
      <c r="F18" s="32"/>
      <c r="G18" s="10"/>
      <c r="I18" s="10"/>
      <c r="K18" s="10"/>
      <c r="M18" s="184"/>
      <c r="O18" s="184"/>
      <c r="P18" s="156">
        <v>39082</v>
      </c>
      <c r="Q18" s="203"/>
      <c r="S18" s="10"/>
      <c r="U18" s="10"/>
      <c r="V18" s="32"/>
      <c r="W18" s="10"/>
      <c r="Y18" s="23"/>
      <c r="Z18" s="180"/>
      <c r="AA18" s="180"/>
      <c r="AB18" s="180"/>
      <c r="AC18" s="180"/>
    </row>
    <row r="19" spans="1:29" ht="12.75">
      <c r="A19" s="31" t="s">
        <v>19</v>
      </c>
      <c r="F19" s="32"/>
      <c r="G19" s="10"/>
      <c r="I19" s="10"/>
      <c r="K19" s="10"/>
      <c r="M19" s="10"/>
      <c r="O19" s="10"/>
      <c r="Q19" s="10"/>
      <c r="S19" s="10"/>
      <c r="U19" s="10"/>
      <c r="V19" s="205"/>
      <c r="W19" s="10"/>
      <c r="Y19" s="30"/>
      <c r="Z19" s="180"/>
      <c r="AA19" s="180"/>
      <c r="AB19" s="180"/>
      <c r="AC19" s="180"/>
    </row>
    <row r="20" spans="1:29" ht="12.75" hidden="1">
      <c r="A20" s="31" t="s">
        <v>2</v>
      </c>
      <c r="E20" s="31" t="s">
        <v>368</v>
      </c>
      <c r="F20" s="180" t="s">
        <v>25</v>
      </c>
      <c r="G20" s="180" t="s">
        <v>26</v>
      </c>
      <c r="H20" s="180" t="s">
        <v>27</v>
      </c>
      <c r="I20" s="180" t="s">
        <v>28</v>
      </c>
      <c r="J20" s="180" t="s">
        <v>29</v>
      </c>
      <c r="K20" s="180" t="s">
        <v>30</v>
      </c>
      <c r="L20" s="180" t="s">
        <v>31</v>
      </c>
      <c r="M20" s="180" t="s">
        <v>32</v>
      </c>
      <c r="N20" s="180" t="s">
        <v>336</v>
      </c>
      <c r="O20" s="180" t="s">
        <v>337</v>
      </c>
      <c r="P20" s="180" t="s">
        <v>35</v>
      </c>
      <c r="Q20" s="180" t="s">
        <v>36</v>
      </c>
      <c r="R20" s="180" t="s">
        <v>37</v>
      </c>
      <c r="S20" s="180" t="s">
        <v>38</v>
      </c>
      <c r="T20" s="10" t="s">
        <v>369</v>
      </c>
      <c r="U20" s="10" t="s">
        <v>370</v>
      </c>
      <c r="V20" s="10" t="s">
        <v>371</v>
      </c>
      <c r="W20" s="32" t="s">
        <v>372</v>
      </c>
      <c r="X20" s="32" t="s">
        <v>373</v>
      </c>
      <c r="Y20" s="32" t="s">
        <v>374</v>
      </c>
      <c r="Z20" s="180" t="s">
        <v>42</v>
      </c>
      <c r="AA20" s="180" t="s">
        <v>43</v>
      </c>
      <c r="AB20" s="180" t="s">
        <v>44</v>
      </c>
      <c r="AC20" s="180" t="s">
        <v>45</v>
      </c>
    </row>
    <row r="21" spans="1:29" ht="25.5">
      <c r="A21" s="31" t="s">
        <v>5</v>
      </c>
      <c r="D21" s="206" t="s">
        <v>46</v>
      </c>
      <c r="E21" s="411" t="s">
        <v>368</v>
      </c>
      <c r="F21" s="207" t="s">
        <v>48</v>
      </c>
      <c r="G21" s="36"/>
      <c r="H21" s="207" t="s">
        <v>49</v>
      </c>
      <c r="I21" s="36"/>
      <c r="J21" s="207" t="s">
        <v>50</v>
      </c>
      <c r="K21" s="36"/>
      <c r="L21" s="207" t="s">
        <v>51</v>
      </c>
      <c r="M21" s="36"/>
      <c r="N21" s="207" t="s">
        <v>52</v>
      </c>
      <c r="O21" s="36"/>
      <c r="P21" s="207" t="s">
        <v>53</v>
      </c>
      <c r="Q21" s="36"/>
      <c r="R21" s="208" t="s">
        <v>54</v>
      </c>
      <c r="S21" s="36"/>
      <c r="T21" s="207" t="s">
        <v>375</v>
      </c>
      <c r="U21" s="207"/>
      <c r="V21" s="36"/>
      <c r="W21" s="207" t="s">
        <v>376</v>
      </c>
      <c r="X21" s="207"/>
      <c r="Y21" s="36"/>
      <c r="Z21" s="207" t="s">
        <v>56</v>
      </c>
      <c r="AA21" s="36"/>
      <c r="AB21" s="207" t="s">
        <v>57</v>
      </c>
      <c r="AC21" s="36"/>
    </row>
    <row r="22" spans="1:29" ht="51">
      <c r="A22" s="31" t="s">
        <v>5</v>
      </c>
      <c r="D22" s="209"/>
      <c r="E22" s="412"/>
      <c r="F22" s="210" t="s">
        <v>58</v>
      </c>
      <c r="G22" s="40" t="s">
        <v>59</v>
      </c>
      <c r="H22" s="210" t="s">
        <v>58</v>
      </c>
      <c r="I22" s="40" t="s">
        <v>59</v>
      </c>
      <c r="J22" s="210" t="s">
        <v>58</v>
      </c>
      <c r="K22" s="40" t="s">
        <v>59</v>
      </c>
      <c r="L22" s="210" t="s">
        <v>58</v>
      </c>
      <c r="M22" s="40" t="s">
        <v>59</v>
      </c>
      <c r="N22" s="210" t="s">
        <v>58</v>
      </c>
      <c r="O22" s="40" t="s">
        <v>59</v>
      </c>
      <c r="P22" s="210" t="s">
        <v>58</v>
      </c>
      <c r="Q22" s="40" t="s">
        <v>59</v>
      </c>
      <c r="R22" s="210" t="s">
        <v>58</v>
      </c>
      <c r="S22" s="40" t="s">
        <v>59</v>
      </c>
      <c r="T22" s="211" t="s">
        <v>60</v>
      </c>
      <c r="U22" s="212" t="s">
        <v>61</v>
      </c>
      <c r="V22" s="40" t="s">
        <v>59</v>
      </c>
      <c r="W22" s="211" t="s">
        <v>60</v>
      </c>
      <c r="X22" s="212" t="s">
        <v>61</v>
      </c>
      <c r="Y22" s="40" t="s">
        <v>59</v>
      </c>
      <c r="Z22" s="210" t="s">
        <v>58</v>
      </c>
      <c r="AA22" s="40" t="s">
        <v>59</v>
      </c>
      <c r="AB22" s="210" t="s">
        <v>58</v>
      </c>
      <c r="AC22" s="40" t="s">
        <v>59</v>
      </c>
    </row>
    <row r="23" spans="1:30" s="189" customFormat="1" ht="12.75">
      <c r="A23" s="189" t="s">
        <v>4</v>
      </c>
      <c r="D23" s="55" t="s">
        <v>62</v>
      </c>
      <c r="E23" s="213" t="s">
        <v>63</v>
      </c>
      <c r="F23" s="214">
        <v>1</v>
      </c>
      <c r="G23" s="190">
        <v>2</v>
      </c>
      <c r="H23" s="214">
        <v>3</v>
      </c>
      <c r="I23" s="190">
        <v>4</v>
      </c>
      <c r="J23" s="214">
        <v>5</v>
      </c>
      <c r="K23" s="190">
        <v>6</v>
      </c>
      <c r="L23" s="214">
        <v>7</v>
      </c>
      <c r="M23" s="190">
        <v>8</v>
      </c>
      <c r="N23" s="214">
        <v>9</v>
      </c>
      <c r="O23" s="190">
        <v>10</v>
      </c>
      <c r="P23" s="214">
        <v>11</v>
      </c>
      <c r="Q23" s="190">
        <v>12</v>
      </c>
      <c r="R23" s="214">
        <v>13</v>
      </c>
      <c r="S23" s="190">
        <v>14</v>
      </c>
      <c r="T23" s="215">
        <v>15</v>
      </c>
      <c r="U23" s="216">
        <v>16</v>
      </c>
      <c r="V23" s="190">
        <v>17</v>
      </c>
      <c r="W23" s="214">
        <v>18</v>
      </c>
      <c r="X23" s="216">
        <v>19</v>
      </c>
      <c r="Y23" s="190">
        <v>20</v>
      </c>
      <c r="Z23" s="216">
        <v>21</v>
      </c>
      <c r="AA23" s="190">
        <v>22</v>
      </c>
      <c r="AB23" s="216">
        <v>23</v>
      </c>
      <c r="AC23" s="190">
        <v>24</v>
      </c>
      <c r="AD23" s="191">
        <v>25</v>
      </c>
    </row>
    <row r="24" spans="1:29" ht="12.75" hidden="1">
      <c r="A24" s="31" t="s">
        <v>6</v>
      </c>
      <c r="F24" s="192"/>
      <c r="G24" s="184"/>
      <c r="H24" s="192"/>
      <c r="I24" s="184"/>
      <c r="J24" s="192"/>
      <c r="K24" s="184"/>
      <c r="L24" s="192"/>
      <c r="M24" s="184"/>
      <c r="N24" s="192"/>
      <c r="O24" s="184"/>
      <c r="P24" s="192"/>
      <c r="Q24" s="184"/>
      <c r="R24" s="192"/>
      <c r="S24" s="184"/>
      <c r="T24" s="184"/>
      <c r="U24" s="184"/>
      <c r="V24" s="184"/>
      <c r="W24" s="192"/>
      <c r="X24" s="204"/>
      <c r="Y24" s="184"/>
      <c r="Z24" s="192"/>
      <c r="AA24" s="184"/>
      <c r="AB24" s="192"/>
      <c r="AC24" s="184"/>
    </row>
    <row r="25" spans="1:30" ht="12.75" hidden="1">
      <c r="A25" s="31" t="s">
        <v>3</v>
      </c>
      <c r="E25" s="31" t="s">
        <v>377</v>
      </c>
      <c r="F25" s="192" t="s">
        <v>378</v>
      </c>
      <c r="G25" s="184" t="s">
        <v>379</v>
      </c>
      <c r="H25" s="192" t="s">
        <v>380</v>
      </c>
      <c r="I25" s="184" t="s">
        <v>381</v>
      </c>
      <c r="J25" s="192" t="s">
        <v>382</v>
      </c>
      <c r="K25" s="184" t="s">
        <v>383</v>
      </c>
      <c r="L25" s="192" t="s">
        <v>384</v>
      </c>
      <c r="M25" s="184" t="s">
        <v>385</v>
      </c>
      <c r="N25" s="192" t="s">
        <v>386</v>
      </c>
      <c r="O25" s="184" t="s">
        <v>387</v>
      </c>
      <c r="P25" s="192" t="s">
        <v>388</v>
      </c>
      <c r="Q25" s="184" t="s">
        <v>389</v>
      </c>
      <c r="R25" s="192" t="s">
        <v>390</v>
      </c>
      <c r="S25" s="184" t="s">
        <v>391</v>
      </c>
      <c r="T25" s="184" t="s">
        <v>392</v>
      </c>
      <c r="U25" s="184" t="s">
        <v>393</v>
      </c>
      <c r="V25" s="184" t="s">
        <v>394</v>
      </c>
      <c r="W25" s="192" t="s">
        <v>395</v>
      </c>
      <c r="X25" s="204" t="s">
        <v>396</v>
      </c>
      <c r="Y25" s="184" t="s">
        <v>397</v>
      </c>
      <c r="Z25" s="192" t="s">
        <v>398</v>
      </c>
      <c r="AA25" s="184" t="s">
        <v>399</v>
      </c>
      <c r="AB25" s="192" t="s">
        <v>400</v>
      </c>
      <c r="AC25" s="184" t="s">
        <v>401</v>
      </c>
      <c r="AD25" s="31" t="s">
        <v>402</v>
      </c>
    </row>
    <row r="26" spans="1:30" ht="12.75">
      <c r="A26" s="31" t="s">
        <v>7</v>
      </c>
      <c r="C26" s="31" t="s">
        <v>403</v>
      </c>
      <c r="D26" s="193">
        <v>1</v>
      </c>
      <c r="E26" s="217" t="s">
        <v>119</v>
      </c>
      <c r="F26" s="218">
        <f>(Meny!H26+Meny!J26+Meny!L26+Meny!N26+Meny!P26+Meny!R26+Meny!T26+Meny!W26+Meny!Z26+Meny!AB26)</f>
        <v>417061</v>
      </c>
      <c r="G26" s="196">
        <f>IF(Meny!AD26&lt;&gt;0,Meny!F26*100/Meny!AD26,0)</f>
        <v>0</v>
      </c>
      <c r="H26" s="195">
        <f>SUM(Meny!H27:Meny!H65536)</f>
        <v>0</v>
      </c>
      <c r="I26" s="196">
        <f>IF(Meny!AD26&lt;&gt;0,Meny!H26*100/Meny!AD26,0)</f>
        <v>0</v>
      </c>
      <c r="J26" s="195">
        <f>SUM(Meny!J27:Meny!J65536)</f>
        <v>207388</v>
      </c>
      <c r="K26" s="196">
        <f>IF(Meny!AD26&lt;&gt;0,Meny!J26*100/Meny!AD26,0)</f>
        <v>0</v>
      </c>
      <c r="L26" s="195">
        <f>SUM(Meny!L27:Meny!L65536)</f>
        <v>0</v>
      </c>
      <c r="M26" s="196">
        <f>IF(Meny!AD26&lt;&gt;0,Meny!L26*100/Meny!AD26,0)</f>
        <v>0</v>
      </c>
      <c r="N26" s="195">
        <f>SUM(Meny!N27:Meny!N65536)</f>
        <v>0</v>
      </c>
      <c r="O26" s="196">
        <f>IF(Meny!AD26&lt;&gt;0,Meny!N26*100/Meny!AD26,0)</f>
        <v>0</v>
      </c>
      <c r="P26" s="195">
        <f>SUM(Meny!P27:Meny!P65536)</f>
        <v>0</v>
      </c>
      <c r="Q26" s="196">
        <f>IF(Meny!AD26&lt;&gt;0,Meny!P26*100/Meny!AD26,0)</f>
        <v>0</v>
      </c>
      <c r="R26" s="195">
        <f>SUM(Meny!R27:Meny!R65536)</f>
        <v>209582</v>
      </c>
      <c r="S26" s="196">
        <f>IF(Meny!AD26&lt;&gt;0,Meny!R26*100/Meny!AD26,0)</f>
        <v>0</v>
      </c>
      <c r="T26" s="219">
        <f>SUM(Meny!T27:Meny!T65536)</f>
        <v>0</v>
      </c>
      <c r="U26" s="219">
        <f>SUM(Meny!U27:Meny!U65536)</f>
        <v>0</v>
      </c>
      <c r="V26" s="196">
        <f>IF(Meny!AD26&lt;&gt;0,Meny!T26*100/Meny!AD26,0)</f>
        <v>0</v>
      </c>
      <c r="W26" s="195">
        <f>SUM(Meny!W27:Meny!W65536)</f>
        <v>0</v>
      </c>
      <c r="X26" s="220">
        <f>SUM(Meny!X27:Meny!X65536)</f>
        <v>0</v>
      </c>
      <c r="Y26" s="196">
        <f>IF(Meny!AD26&lt;&gt;0,Meny!W26*100/Meny!AD26,0)</f>
        <v>0</v>
      </c>
      <c r="Z26" s="195">
        <f>SUM(Meny!Z27:Meny!Z65536)</f>
        <v>0</v>
      </c>
      <c r="AA26" s="196">
        <f>IF(Meny!AD26&lt;&gt;0,Meny!Z26*100/Meny!AD26,0)</f>
        <v>0</v>
      </c>
      <c r="AB26" s="195">
        <f>SUM(Meny!AB27:Meny!AB65536)</f>
        <v>91</v>
      </c>
      <c r="AC26" s="196">
        <f>IF(Meny!AD26&lt;&gt;0,Meny!AB26*100/Meny!AD26,0)</f>
        <v>0</v>
      </c>
      <c r="AD26" s="31">
        <f>'[1]Zlozenie'!I50</f>
        <v>0</v>
      </c>
    </row>
    <row r="27" spans="5:28" ht="12.75">
      <c r="E27" s="31" t="s">
        <v>790</v>
      </c>
      <c r="J27" s="32">
        <v>207388</v>
      </c>
      <c r="R27" s="32">
        <v>209582</v>
      </c>
      <c r="AB27" s="32">
        <v>91</v>
      </c>
    </row>
  </sheetData>
  <sheetProtection/>
  <mergeCells count="1">
    <mergeCell ref="E21:E22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scale="90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D13">
      <selection activeCell="D13" sqref="D13"/>
    </sheetView>
  </sheetViews>
  <sheetFormatPr defaultColWidth="9.140625" defaultRowHeight="12.75"/>
  <cols>
    <col min="1" max="2" width="9.140625" style="31" hidden="1" customWidth="1"/>
    <col min="3" max="3" width="13.7109375" style="31" hidden="1" customWidth="1"/>
    <col min="4" max="4" width="6.421875" style="31" customWidth="1"/>
    <col min="5" max="5" width="48.7109375" style="180" customWidth="1"/>
    <col min="6" max="6" width="13.57421875" style="198" customWidth="1"/>
    <col min="7" max="7" width="9.00390625" style="199" customWidth="1"/>
    <col min="8" max="8" width="13.57421875" style="32" customWidth="1"/>
    <col min="9" max="9" width="9.00390625" style="199" customWidth="1"/>
    <col min="10" max="10" width="13.57421875" style="32" customWidth="1"/>
    <col min="11" max="11" width="9.00390625" style="199" customWidth="1"/>
    <col min="12" max="12" width="13.57421875" style="32" customWidth="1"/>
    <col min="13" max="13" width="9.00390625" style="199" customWidth="1"/>
    <col min="14" max="14" width="13.57421875" style="32" customWidth="1"/>
    <col min="15" max="15" width="9.00390625" style="199" customWidth="1"/>
    <col min="16" max="16" width="13.57421875" style="32" customWidth="1"/>
    <col min="17" max="17" width="9.00390625" style="199" customWidth="1"/>
    <col min="18" max="18" width="13.57421875" style="32" customWidth="1"/>
    <col min="19" max="19" width="9.00390625" style="199" customWidth="1"/>
    <col min="20" max="20" width="13.57421875" style="32" customWidth="1"/>
    <col min="21" max="21" width="9.00390625" style="199" customWidth="1"/>
    <col min="22" max="22" width="13.57421875" style="32" customWidth="1"/>
    <col min="23" max="23" width="9.00390625" style="199" customWidth="1"/>
    <col min="24" max="24" width="13.57421875" style="32" customWidth="1"/>
    <col min="25" max="25" width="9.00390625" style="199" customWidth="1"/>
    <col min="26" max="26" width="9.140625" style="31" hidden="1" customWidth="1"/>
    <col min="27" max="16384" width="9.140625" style="31" customWidth="1"/>
  </cols>
  <sheetData>
    <row r="1" spans="1:26" ht="12.75" hidden="1">
      <c r="A1" s="31" t="s">
        <v>0</v>
      </c>
      <c r="B1" s="31" t="s">
        <v>1</v>
      </c>
      <c r="C1" s="31" t="s">
        <v>3</v>
      </c>
      <c r="D1" s="31" t="s">
        <v>4</v>
      </c>
      <c r="E1" s="180" t="s">
        <v>7</v>
      </c>
      <c r="F1" s="32" t="s">
        <v>7</v>
      </c>
      <c r="G1" s="10" t="s">
        <v>7</v>
      </c>
      <c r="H1" s="32" t="s">
        <v>7</v>
      </c>
      <c r="I1" s="10" t="s">
        <v>7</v>
      </c>
      <c r="J1" s="32" t="s">
        <v>7</v>
      </c>
      <c r="K1" s="10" t="s">
        <v>7</v>
      </c>
      <c r="L1" s="32" t="s">
        <v>7</v>
      </c>
      <c r="M1" s="10" t="s">
        <v>7</v>
      </c>
      <c r="N1" s="32" t="s">
        <v>7</v>
      </c>
      <c r="O1" s="10" t="s">
        <v>7</v>
      </c>
      <c r="P1" s="32" t="s">
        <v>7</v>
      </c>
      <c r="Q1" s="10" t="s">
        <v>7</v>
      </c>
      <c r="R1" s="32" t="s">
        <v>7</v>
      </c>
      <c r="S1" s="10" t="s">
        <v>7</v>
      </c>
      <c r="T1" s="32" t="s">
        <v>7</v>
      </c>
      <c r="U1" s="10" t="s">
        <v>7</v>
      </c>
      <c r="V1" s="32" t="s">
        <v>7</v>
      </c>
      <c r="W1" s="10" t="s">
        <v>7</v>
      </c>
      <c r="X1" s="32" t="s">
        <v>7</v>
      </c>
      <c r="Y1" s="10" t="s">
        <v>7</v>
      </c>
      <c r="Z1" s="31" t="s">
        <v>8</v>
      </c>
    </row>
    <row r="2" spans="1:25" ht="12.75" hidden="1">
      <c r="A2" s="31" t="s">
        <v>9</v>
      </c>
      <c r="F2" s="32"/>
      <c r="G2" s="10"/>
      <c r="I2" s="10"/>
      <c r="K2" s="10"/>
      <c r="M2" s="10"/>
      <c r="O2" s="10"/>
      <c r="Q2" s="10"/>
      <c r="S2" s="10"/>
      <c r="U2" s="10"/>
      <c r="W2" s="10"/>
      <c r="Y2" s="10"/>
    </row>
    <row r="3" spans="1:25" ht="12.75" hidden="1">
      <c r="A3" s="31" t="s">
        <v>10</v>
      </c>
      <c r="B3" s="31">
        <v>1</v>
      </c>
      <c r="F3" s="32"/>
      <c r="G3" s="10"/>
      <c r="I3" s="10"/>
      <c r="K3" s="10"/>
      <c r="M3" s="10"/>
      <c r="O3" s="10"/>
      <c r="Q3" s="10"/>
      <c r="S3" s="10"/>
      <c r="U3" s="10"/>
      <c r="W3" s="10"/>
      <c r="Y3" s="10"/>
    </row>
    <row r="4" spans="1:25" ht="12.75" hidden="1">
      <c r="A4" s="31" t="s">
        <v>11</v>
      </c>
      <c r="B4" s="31" t="s">
        <v>324</v>
      </c>
      <c r="F4" s="32"/>
      <c r="G4" s="10"/>
      <c r="I4" s="10"/>
      <c r="K4" s="10"/>
      <c r="M4" s="10"/>
      <c r="O4" s="10"/>
      <c r="Q4" s="10"/>
      <c r="S4" s="10"/>
      <c r="U4" s="10"/>
      <c r="W4" s="10"/>
      <c r="Y4" s="10"/>
    </row>
    <row r="5" spans="1:25" ht="12.75" hidden="1">
      <c r="A5" s="31" t="s">
        <v>13</v>
      </c>
      <c r="B5" s="31" t="s">
        <v>325</v>
      </c>
      <c r="F5" s="32"/>
      <c r="G5" s="10"/>
      <c r="I5" s="10"/>
      <c r="K5" s="10"/>
      <c r="M5" s="10"/>
      <c r="O5" s="10"/>
      <c r="Q5" s="10"/>
      <c r="S5" s="10"/>
      <c r="U5" s="10"/>
      <c r="W5" s="10"/>
      <c r="Y5" s="10"/>
    </row>
    <row r="6" spans="1:25" ht="12.75" hidden="1">
      <c r="A6" s="31" t="s">
        <v>15</v>
      </c>
      <c r="B6" s="31" t="s">
        <v>326</v>
      </c>
      <c r="F6" s="32"/>
      <c r="G6" s="10"/>
      <c r="I6" s="10"/>
      <c r="K6" s="10"/>
      <c r="M6" s="10"/>
      <c r="O6" s="10"/>
      <c r="Q6" s="10"/>
      <c r="S6" s="10"/>
      <c r="U6" s="10"/>
      <c r="W6" s="10"/>
      <c r="Y6" s="10"/>
    </row>
    <row r="7" spans="1:25" ht="12.75" hidden="1">
      <c r="A7" s="31" t="s">
        <v>17</v>
      </c>
      <c r="B7" s="31" t="s">
        <v>327</v>
      </c>
      <c r="F7" s="32"/>
      <c r="G7" s="10"/>
      <c r="I7" s="10"/>
      <c r="K7" s="10"/>
      <c r="M7" s="10"/>
      <c r="O7" s="10"/>
      <c r="Q7" s="10"/>
      <c r="S7" s="10"/>
      <c r="U7" s="10"/>
      <c r="W7" s="10"/>
      <c r="Y7" s="10"/>
    </row>
    <row r="8" spans="1:25" ht="12.75" hidden="1">
      <c r="A8" s="31" t="s">
        <v>328</v>
      </c>
      <c r="F8" s="32"/>
      <c r="G8" s="10"/>
      <c r="I8" s="10"/>
      <c r="K8" s="10"/>
      <c r="M8" s="10"/>
      <c r="O8" s="10"/>
      <c r="Q8" s="10"/>
      <c r="S8" s="10"/>
      <c r="U8" s="10"/>
      <c r="W8" s="10"/>
      <c r="Y8" s="10"/>
    </row>
    <row r="9" spans="1:25" ht="12.75" hidden="1">
      <c r="A9" s="31" t="s">
        <v>329</v>
      </c>
      <c r="F9" s="32"/>
      <c r="G9" s="10"/>
      <c r="I9" s="10"/>
      <c r="K9" s="10"/>
      <c r="M9" s="10"/>
      <c r="O9" s="10"/>
      <c r="Q9" s="10"/>
      <c r="S9" s="10"/>
      <c r="U9" s="10"/>
      <c r="W9" s="10"/>
      <c r="Y9" s="10"/>
    </row>
    <row r="10" spans="1:25" ht="12.75" hidden="1">
      <c r="A10" s="31" t="s">
        <v>330</v>
      </c>
      <c r="E10" s="180">
        <v>1</v>
      </c>
      <c r="F10" s="32"/>
      <c r="G10" s="10"/>
      <c r="I10" s="10"/>
      <c r="K10" s="10"/>
      <c r="M10" s="10"/>
      <c r="O10" s="10"/>
      <c r="Q10" s="10"/>
      <c r="S10" s="10"/>
      <c r="U10" s="10"/>
      <c r="W10" s="10"/>
      <c r="Y10" s="10"/>
    </row>
    <row r="11" spans="1:25" ht="12.75" hidden="1">
      <c r="A11" s="31" t="s">
        <v>331</v>
      </c>
      <c r="F11" s="32"/>
      <c r="G11" s="10"/>
      <c r="I11" s="10"/>
      <c r="K11" s="10"/>
      <c r="M11" s="10"/>
      <c r="O11" s="10"/>
      <c r="Q11" s="10"/>
      <c r="S11" s="10"/>
      <c r="U11" s="10"/>
      <c r="W11" s="10"/>
      <c r="Y11" s="10"/>
    </row>
    <row r="12" spans="1:25" ht="12.75" hidden="1">
      <c r="A12" s="31" t="s">
        <v>332</v>
      </c>
      <c r="F12" s="32"/>
      <c r="G12" s="10"/>
      <c r="I12" s="10"/>
      <c r="K12" s="10"/>
      <c r="M12" s="10"/>
      <c r="O12" s="10"/>
      <c r="Q12" s="10"/>
      <c r="S12" s="10"/>
      <c r="U12" s="10"/>
      <c r="W12" s="10"/>
      <c r="Y12" s="10"/>
    </row>
    <row r="13" spans="1:25" ht="12.75">
      <c r="A13" s="31" t="s">
        <v>19</v>
      </c>
      <c r="D13" s="16"/>
      <c r="E13" s="10"/>
      <c r="F13" s="15"/>
      <c r="G13" s="15"/>
      <c r="H13" s="15"/>
      <c r="I13" s="15"/>
      <c r="J13" s="15"/>
      <c r="K13" s="15"/>
      <c r="L13" s="15"/>
      <c r="M13" s="10"/>
      <c r="N13" s="181" t="s">
        <v>20</v>
      </c>
      <c r="O13" s="182"/>
      <c r="P13" s="10"/>
      <c r="Q13" s="10"/>
      <c r="R13" s="10"/>
      <c r="S13" s="10"/>
      <c r="T13" s="10"/>
      <c r="U13" s="10"/>
      <c r="V13" s="10"/>
      <c r="W13" s="10"/>
      <c r="X13" s="10"/>
      <c r="Y13" s="29"/>
    </row>
    <row r="14" spans="1:25" ht="23.25" customHeight="1">
      <c r="A14" s="31" t="s">
        <v>19</v>
      </c>
      <c r="D14" s="4"/>
      <c r="E14" s="5"/>
      <c r="F14" s="183" t="s">
        <v>333</v>
      </c>
      <c r="G14" s="5"/>
      <c r="H14" s="5"/>
      <c r="I14" s="5"/>
      <c r="J14" s="5"/>
      <c r="K14" s="5"/>
      <c r="L14" s="5"/>
      <c r="M14" s="5"/>
      <c r="N14" s="5"/>
      <c r="O14" s="5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8.5" customHeight="1">
      <c r="A15" s="31" t="s">
        <v>19</v>
      </c>
      <c r="D15" s="16" t="s">
        <v>334</v>
      </c>
      <c r="E15" s="10"/>
      <c r="F15" s="10"/>
      <c r="G15" s="10"/>
      <c r="H15" s="10"/>
      <c r="I15" s="10"/>
      <c r="J15" s="10"/>
      <c r="K15" s="10"/>
      <c r="L15" s="10"/>
      <c r="M15" s="10"/>
      <c r="N15" s="18" t="s">
        <v>23</v>
      </c>
      <c r="O15" s="184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2.75">
      <c r="A16" s="31" t="s">
        <v>19</v>
      </c>
      <c r="D16" s="245" t="s">
        <v>808</v>
      </c>
      <c r="E16" s="25"/>
      <c r="F16" s="23"/>
      <c r="G16" s="23"/>
      <c r="H16" s="10"/>
      <c r="I16" s="10"/>
      <c r="J16" s="10"/>
      <c r="K16" s="10"/>
      <c r="L16" s="10"/>
      <c r="M16" s="184"/>
      <c r="N16" s="24"/>
      <c r="O16" s="25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>
      <c r="A17" s="31" t="s">
        <v>19</v>
      </c>
      <c r="D17" s="16"/>
      <c r="E17" s="185"/>
      <c r="F17" s="10"/>
      <c r="G17" s="10"/>
      <c r="H17" s="10"/>
      <c r="I17" s="10"/>
      <c r="J17" s="10"/>
      <c r="K17" s="10"/>
      <c r="L17" s="10"/>
      <c r="M17" s="10"/>
      <c r="N17" s="18" t="s">
        <v>24</v>
      </c>
      <c r="O17" s="184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>
      <c r="A18" s="31" t="s">
        <v>19</v>
      </c>
      <c r="D18" s="16"/>
      <c r="E18" s="23"/>
      <c r="F18" s="10"/>
      <c r="G18" s="10"/>
      <c r="H18" s="10"/>
      <c r="I18" s="10"/>
      <c r="J18" s="10"/>
      <c r="K18" s="10"/>
      <c r="L18" s="10"/>
      <c r="M18" s="184"/>
      <c r="N18" s="156">
        <v>39082</v>
      </c>
      <c r="O18" s="25"/>
      <c r="P18" s="10"/>
      <c r="Q18" s="10"/>
      <c r="R18" s="10"/>
      <c r="S18" s="10"/>
      <c r="T18" s="10"/>
      <c r="U18" s="10"/>
      <c r="V18" s="10"/>
      <c r="W18" s="10"/>
      <c r="X18" s="10"/>
      <c r="Y18" s="23"/>
    </row>
    <row r="19" spans="1:25" ht="12.75">
      <c r="A19" s="31" t="s">
        <v>19</v>
      </c>
      <c r="D19" s="1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9"/>
      <c r="W19" s="10"/>
      <c r="X19" s="10"/>
      <c r="Y19" s="30"/>
    </row>
    <row r="20" spans="1:25" ht="12.75" hidden="1">
      <c r="A20" s="31" t="s">
        <v>2</v>
      </c>
      <c r="D20" s="16"/>
      <c r="E20" s="10" t="s">
        <v>335</v>
      </c>
      <c r="F20" s="180" t="s">
        <v>25</v>
      </c>
      <c r="G20" s="180" t="s">
        <v>26</v>
      </c>
      <c r="H20" s="180" t="s">
        <v>27</v>
      </c>
      <c r="I20" s="180" t="s">
        <v>28</v>
      </c>
      <c r="J20" s="180" t="s">
        <v>29</v>
      </c>
      <c r="K20" s="180" t="s">
        <v>30</v>
      </c>
      <c r="L20" s="180" t="s">
        <v>31</v>
      </c>
      <c r="M20" s="180" t="s">
        <v>32</v>
      </c>
      <c r="N20" s="180" t="s">
        <v>336</v>
      </c>
      <c r="O20" s="180" t="s">
        <v>337</v>
      </c>
      <c r="P20" s="180" t="s">
        <v>35</v>
      </c>
      <c r="Q20" s="180" t="s">
        <v>36</v>
      </c>
      <c r="R20" s="180" t="s">
        <v>37</v>
      </c>
      <c r="S20" s="180" t="s">
        <v>38</v>
      </c>
      <c r="T20" s="180" t="s">
        <v>338</v>
      </c>
      <c r="U20" s="180" t="s">
        <v>339</v>
      </c>
      <c r="V20" s="180" t="s">
        <v>42</v>
      </c>
      <c r="W20" s="180" t="s">
        <v>43</v>
      </c>
      <c r="X20" s="180" t="s">
        <v>44</v>
      </c>
      <c r="Y20" s="180" t="s">
        <v>45</v>
      </c>
    </row>
    <row r="21" spans="1:25" ht="25.5">
      <c r="A21" s="31" t="s">
        <v>5</v>
      </c>
      <c r="D21" s="33" t="s">
        <v>46</v>
      </c>
      <c r="E21" s="186" t="s">
        <v>335</v>
      </c>
      <c r="F21" s="36" t="s">
        <v>48</v>
      </c>
      <c r="G21" s="36"/>
      <c r="H21" s="36" t="s">
        <v>49</v>
      </c>
      <c r="I21" s="36"/>
      <c r="J21" s="36" t="s">
        <v>50</v>
      </c>
      <c r="K21" s="36"/>
      <c r="L21" s="36" t="s">
        <v>51</v>
      </c>
      <c r="M21" s="36"/>
      <c r="N21" s="36" t="s">
        <v>52</v>
      </c>
      <c r="O21" s="36"/>
      <c r="P21" s="36" t="s">
        <v>53</v>
      </c>
      <c r="Q21" s="36"/>
      <c r="R21" s="187" t="s">
        <v>54</v>
      </c>
      <c r="S21" s="36"/>
      <c r="T21" s="36" t="s">
        <v>55</v>
      </c>
      <c r="U21" s="36"/>
      <c r="V21" s="36" t="s">
        <v>56</v>
      </c>
      <c r="W21" s="36"/>
      <c r="X21" s="36" t="s">
        <v>57</v>
      </c>
      <c r="Y21" s="36"/>
    </row>
    <row r="22" spans="1:25" ht="28.5" customHeight="1">
      <c r="A22" s="31" t="s">
        <v>5</v>
      </c>
      <c r="D22" s="38"/>
      <c r="E22" s="40"/>
      <c r="F22" s="188" t="s">
        <v>58</v>
      </c>
      <c r="G22" s="40" t="s">
        <v>59</v>
      </c>
      <c r="H22" s="188" t="s">
        <v>58</v>
      </c>
      <c r="I22" s="40" t="s">
        <v>59</v>
      </c>
      <c r="J22" s="188" t="s">
        <v>58</v>
      </c>
      <c r="K22" s="40" t="s">
        <v>59</v>
      </c>
      <c r="L22" s="188" t="s">
        <v>58</v>
      </c>
      <c r="M22" s="40" t="s">
        <v>59</v>
      </c>
      <c r="N22" s="188" t="s">
        <v>58</v>
      </c>
      <c r="O22" s="40" t="s">
        <v>59</v>
      </c>
      <c r="P22" s="188" t="s">
        <v>58</v>
      </c>
      <c r="Q22" s="40" t="s">
        <v>59</v>
      </c>
      <c r="R22" s="188" t="s">
        <v>58</v>
      </c>
      <c r="S22" s="40" t="s">
        <v>59</v>
      </c>
      <c r="T22" s="42" t="s">
        <v>60</v>
      </c>
      <c r="U22" s="40" t="s">
        <v>59</v>
      </c>
      <c r="V22" s="188" t="s">
        <v>58</v>
      </c>
      <c r="W22" s="40" t="s">
        <v>59</v>
      </c>
      <c r="X22" s="188" t="s">
        <v>58</v>
      </c>
      <c r="Y22" s="40" t="s">
        <v>59</v>
      </c>
    </row>
    <row r="23" spans="1:26" s="189" customFormat="1" ht="12.75">
      <c r="A23" s="189" t="s">
        <v>4</v>
      </c>
      <c r="D23" s="44" t="s">
        <v>62</v>
      </c>
      <c r="E23" s="190" t="s">
        <v>63</v>
      </c>
      <c r="F23" s="51">
        <v>1</v>
      </c>
      <c r="G23" s="190">
        <v>2</v>
      </c>
      <c r="H23" s="51">
        <v>3</v>
      </c>
      <c r="I23" s="190">
        <v>4</v>
      </c>
      <c r="J23" s="51">
        <v>5</v>
      </c>
      <c r="K23" s="190">
        <v>6</v>
      </c>
      <c r="L23" s="51">
        <v>7</v>
      </c>
      <c r="M23" s="190">
        <v>8</v>
      </c>
      <c r="N23" s="51">
        <v>9</v>
      </c>
      <c r="O23" s="190">
        <v>10</v>
      </c>
      <c r="P23" s="51">
        <v>11</v>
      </c>
      <c r="Q23" s="190">
        <v>12</v>
      </c>
      <c r="R23" s="51">
        <v>13</v>
      </c>
      <c r="S23" s="190">
        <v>14</v>
      </c>
      <c r="T23" s="51">
        <v>15</v>
      </c>
      <c r="U23" s="190">
        <v>16</v>
      </c>
      <c r="V23" s="51">
        <v>17</v>
      </c>
      <c r="W23" s="190">
        <v>18</v>
      </c>
      <c r="X23" s="51">
        <v>19</v>
      </c>
      <c r="Y23" s="190">
        <v>20</v>
      </c>
      <c r="Z23" s="191">
        <v>21</v>
      </c>
    </row>
    <row r="24" spans="1:25" ht="12.75" hidden="1">
      <c r="A24" s="31" t="s">
        <v>6</v>
      </c>
      <c r="F24" s="192"/>
      <c r="G24" s="184"/>
      <c r="H24" s="192"/>
      <c r="I24" s="184"/>
      <c r="J24" s="192"/>
      <c r="K24" s="184"/>
      <c r="L24" s="192"/>
      <c r="M24" s="184"/>
      <c r="N24" s="192"/>
      <c r="O24" s="184"/>
      <c r="P24" s="192"/>
      <c r="Q24" s="184"/>
      <c r="R24" s="192"/>
      <c r="S24" s="184"/>
      <c r="T24" s="192"/>
      <c r="U24" s="184"/>
      <c r="V24" s="192"/>
      <c r="W24" s="184"/>
      <c r="X24" s="192"/>
      <c r="Y24" s="184"/>
    </row>
    <row r="25" spans="1:26" ht="12.75" hidden="1">
      <c r="A25" s="31" t="s">
        <v>3</v>
      </c>
      <c r="E25" s="180" t="s">
        <v>340</v>
      </c>
      <c r="F25" s="192" t="s">
        <v>341</v>
      </c>
      <c r="G25" s="184" t="s">
        <v>342</v>
      </c>
      <c r="H25" s="192" t="s">
        <v>343</v>
      </c>
      <c r="I25" s="184" t="s">
        <v>344</v>
      </c>
      <c r="J25" s="192" t="s">
        <v>345</v>
      </c>
      <c r="K25" s="184" t="s">
        <v>346</v>
      </c>
      <c r="L25" s="192" t="s">
        <v>347</v>
      </c>
      <c r="M25" s="184" t="s">
        <v>348</v>
      </c>
      <c r="N25" s="192" t="s">
        <v>349</v>
      </c>
      <c r="O25" s="184" t="s">
        <v>350</v>
      </c>
      <c r="P25" s="192" t="s">
        <v>351</v>
      </c>
      <c r="Q25" s="184" t="s">
        <v>352</v>
      </c>
      <c r="R25" s="192" t="s">
        <v>353</v>
      </c>
      <c r="S25" s="184" t="s">
        <v>354</v>
      </c>
      <c r="T25" s="192" t="s">
        <v>355</v>
      </c>
      <c r="U25" s="184" t="s">
        <v>356</v>
      </c>
      <c r="V25" s="192" t="s">
        <v>357</v>
      </c>
      <c r="W25" s="184" t="s">
        <v>358</v>
      </c>
      <c r="X25" s="192" t="s">
        <v>359</v>
      </c>
      <c r="Y25" s="184" t="s">
        <v>360</v>
      </c>
      <c r="Z25" s="31" t="s">
        <v>361</v>
      </c>
    </row>
    <row r="26" spans="1:26" ht="12.75">
      <c r="A26" s="31" t="s">
        <v>7</v>
      </c>
      <c r="C26" s="31" t="s">
        <v>362</v>
      </c>
      <c r="D26" s="193">
        <v>1</v>
      </c>
      <c r="E26" s="194" t="s">
        <v>119</v>
      </c>
      <c r="F26" s="195" t="e">
        <f>(Emitenti!H26+Emitenti!J26+Emitenti!L26+Emitenti!N26+Emitenti!P26+Emitenti!R26+Emitenti!T26+Emitenti!V26+Emitenti!X26)</f>
        <v>#REF!</v>
      </c>
      <c r="G26" s="196">
        <f>IF(Emitenti!Z26&lt;&gt;0,Emitenti!F26*100/Emitenti!Z26,0)</f>
        <v>0</v>
      </c>
      <c r="H26" s="195" t="e">
        <f>SUM(Emitenti!H27:Emitenti!#REF!)</f>
        <v>#REF!</v>
      </c>
      <c r="I26" s="196">
        <f>IF(Emitenti!Z26&lt;&gt;0,Emitenti!H26*100/Emitenti!Z26,0)</f>
        <v>0</v>
      </c>
      <c r="J26" s="195" t="e">
        <f>SUM(Emitenti!J27:Emitenti!#REF!)</f>
        <v>#REF!</v>
      </c>
      <c r="K26" s="196">
        <f>IF(Emitenti!Z26&lt;&gt;0,Emitenti!J26*100/Emitenti!Z26,0)</f>
        <v>0</v>
      </c>
      <c r="L26" s="195" t="e">
        <f>SUM(Emitenti!L27:Emitenti!#REF!)</f>
        <v>#REF!</v>
      </c>
      <c r="M26" s="196">
        <f>IF(Emitenti!Z26&lt;&gt;0,Emitenti!L26*100/Emitenti!Z26,0)</f>
        <v>0</v>
      </c>
      <c r="N26" s="195" t="e">
        <f>SUM(Emitenti!N27:Emitenti!#REF!)</f>
        <v>#REF!</v>
      </c>
      <c r="O26" s="196">
        <f>IF(Emitenti!Z26&lt;&gt;0,Emitenti!N26*100/Emitenti!Z26,0)</f>
        <v>0</v>
      </c>
      <c r="P26" s="195" t="e">
        <f>SUM(Emitenti!P27:Emitenti!#REF!)</f>
        <v>#REF!</v>
      </c>
      <c r="Q26" s="196">
        <f>IF(Emitenti!Z26&lt;&gt;0,Emitenti!P26*100/Emitenti!Z26,0)</f>
        <v>0</v>
      </c>
      <c r="R26" s="195" t="e">
        <f>SUM(Emitenti!R27:Emitenti!#REF!)</f>
        <v>#REF!</v>
      </c>
      <c r="S26" s="196">
        <f>IF(Emitenti!Z26&lt;&gt;0,Emitenti!R26*100/Emitenti!Z26,0)</f>
        <v>0</v>
      </c>
      <c r="T26" s="195" t="e">
        <f>SUM(Emitenti!T27:Emitenti!#REF!)</f>
        <v>#REF!</v>
      </c>
      <c r="U26" s="196">
        <f>IF(Emitenti!Z26&lt;&gt;0,Emitenti!T26*100/Emitenti!Z26,0)</f>
        <v>0</v>
      </c>
      <c r="V26" s="195" t="e">
        <f>SUM(Emitenti!V27:Emitenti!#REF!)</f>
        <v>#REF!</v>
      </c>
      <c r="W26" s="196">
        <f>IF(Emitenti!Z26&lt;&gt;0,Emitenti!V26*100/Emitenti!Z26,0)</f>
        <v>0</v>
      </c>
      <c r="X26" s="195" t="e">
        <f>SUM(Emitenti!X27:Emitenti!#REF!)</f>
        <v>#REF!</v>
      </c>
      <c r="Y26" s="196">
        <f>IF(Emitenti!Z26&lt;&gt;0,Emitenti!X26*100/Emitenti!Z26,0)</f>
        <v>0</v>
      </c>
      <c r="Z26" s="31">
        <f>'[1]Zlozenie'!I50</f>
        <v>0</v>
      </c>
    </row>
    <row r="27" spans="5:18" ht="12.75">
      <c r="E27" s="391" t="s">
        <v>772</v>
      </c>
      <c r="R27" s="32">
        <v>15782</v>
      </c>
    </row>
    <row r="28" spans="5:18" ht="12.75">
      <c r="E28" s="391" t="s">
        <v>804</v>
      </c>
      <c r="R28" s="32">
        <v>86454</v>
      </c>
    </row>
    <row r="29" spans="5:18" ht="12.75">
      <c r="E29" s="391" t="s">
        <v>789</v>
      </c>
      <c r="R29" s="32">
        <v>86705</v>
      </c>
    </row>
    <row r="30" spans="5:18" ht="12.75">
      <c r="E30" s="392" t="s">
        <v>787</v>
      </c>
      <c r="R30" s="32">
        <v>320</v>
      </c>
    </row>
    <row r="31" spans="5:18" ht="12.75">
      <c r="E31" s="392" t="s">
        <v>791</v>
      </c>
      <c r="R31" s="32">
        <v>20321</v>
      </c>
    </row>
    <row r="32" spans="5:10" ht="12.75">
      <c r="E32" s="391" t="s">
        <v>773</v>
      </c>
      <c r="J32" s="32">
        <v>5548</v>
      </c>
    </row>
    <row r="33" spans="5:10" ht="12.75">
      <c r="E33" s="391" t="s">
        <v>805</v>
      </c>
      <c r="J33" s="32">
        <v>3998</v>
      </c>
    </row>
    <row r="34" spans="5:10" ht="12.75">
      <c r="E34" s="391" t="s">
        <v>774</v>
      </c>
      <c r="J34" s="32">
        <v>6026</v>
      </c>
    </row>
    <row r="35" spans="5:10" ht="12.75">
      <c r="E35" s="391" t="s">
        <v>783</v>
      </c>
      <c r="J35" s="32">
        <v>7871</v>
      </c>
    </row>
    <row r="36" spans="5:10" ht="12.75">
      <c r="E36" s="391" t="s">
        <v>803</v>
      </c>
      <c r="J36" s="32">
        <v>5628</v>
      </c>
    </row>
    <row r="37" spans="5:10" ht="12.75">
      <c r="E37" s="391" t="s">
        <v>806</v>
      </c>
      <c r="J37" s="32">
        <v>5522</v>
      </c>
    </row>
    <row r="38" spans="5:10" ht="12.75">
      <c r="E38" s="391" t="s">
        <v>775</v>
      </c>
      <c r="J38" s="32">
        <v>5034</v>
      </c>
    </row>
    <row r="39" spans="5:10" ht="12.75">
      <c r="E39" s="391" t="s">
        <v>776</v>
      </c>
      <c r="J39" s="32">
        <v>4904</v>
      </c>
    </row>
    <row r="40" spans="5:10" ht="12.75">
      <c r="E40" s="391" t="s">
        <v>786</v>
      </c>
      <c r="J40" s="32">
        <v>9083</v>
      </c>
    </row>
    <row r="41" spans="5:10" ht="12.75">
      <c r="E41" s="391" t="s">
        <v>785</v>
      </c>
      <c r="J41" s="32">
        <v>7227</v>
      </c>
    </row>
    <row r="42" spans="5:10" ht="12.75">
      <c r="E42" s="391" t="s">
        <v>777</v>
      </c>
      <c r="J42" s="32">
        <v>37587</v>
      </c>
    </row>
    <row r="43" spans="5:10" ht="12.75">
      <c r="E43" s="391" t="s">
        <v>778</v>
      </c>
      <c r="J43" s="32">
        <v>26239</v>
      </c>
    </row>
    <row r="44" spans="5:10" ht="12.75">
      <c r="E44" s="391" t="s">
        <v>780</v>
      </c>
      <c r="J44" s="32">
        <v>31309</v>
      </c>
    </row>
    <row r="45" spans="5:10" ht="12.75">
      <c r="E45" s="391" t="s">
        <v>779</v>
      </c>
      <c r="J45" s="32">
        <v>23118</v>
      </c>
    </row>
    <row r="46" spans="5:10" ht="12.75">
      <c r="E46" s="391" t="s">
        <v>788</v>
      </c>
      <c r="J46" s="32">
        <v>8020</v>
      </c>
    </row>
    <row r="47" spans="5:10" ht="12.75">
      <c r="E47" s="391" t="s">
        <v>781</v>
      </c>
      <c r="J47" s="32">
        <v>9007</v>
      </c>
    </row>
    <row r="48" spans="5:10" ht="12.75">
      <c r="E48" s="391" t="s">
        <v>782</v>
      </c>
      <c r="J48" s="32">
        <v>3244</v>
      </c>
    </row>
    <row r="49" spans="5:10" ht="12.75">
      <c r="E49" s="392" t="s">
        <v>784</v>
      </c>
      <c r="J49" s="32">
        <v>8023</v>
      </c>
    </row>
    <row r="50" spans="5:24" ht="12.75">
      <c r="E50" s="392" t="s">
        <v>807</v>
      </c>
      <c r="X50" s="32">
        <v>91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90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F8">
      <selection activeCell="F8" sqref="F8"/>
    </sheetView>
  </sheetViews>
  <sheetFormatPr defaultColWidth="9.140625" defaultRowHeight="12.75"/>
  <cols>
    <col min="1" max="2" width="9.140625" style="31" hidden="1" customWidth="1"/>
    <col min="3" max="3" width="19.421875" style="31" hidden="1" customWidth="1"/>
    <col min="4" max="4" width="29.57421875" style="31" customWidth="1"/>
    <col min="5" max="5" width="9.140625" style="31" hidden="1" customWidth="1"/>
    <col min="6" max="6" width="5.7109375" style="31" customWidth="1"/>
    <col min="7" max="7" width="9.140625" style="31" hidden="1" customWidth="1"/>
    <col min="8" max="16" width="12.28125" style="31" customWidth="1"/>
    <col min="17" max="17" width="14.28125" style="31" customWidth="1"/>
    <col min="18" max="16384" width="9.140625" style="31" customWidth="1"/>
  </cols>
  <sheetData>
    <row r="1" spans="1:17" ht="12.75" hidden="1">
      <c r="A1" s="31" t="s">
        <v>0</v>
      </c>
      <c r="B1" s="31" t="s">
        <v>1</v>
      </c>
      <c r="C1" s="31" t="s">
        <v>2</v>
      </c>
      <c r="D1" s="31" t="s">
        <v>5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7</v>
      </c>
      <c r="J1" s="31" t="s">
        <v>7</v>
      </c>
      <c r="K1" s="31" t="s">
        <v>7</v>
      </c>
      <c r="L1" s="31" t="s">
        <v>7</v>
      </c>
      <c r="M1" s="31" t="s">
        <v>7</v>
      </c>
      <c r="N1" s="31" t="s">
        <v>7</v>
      </c>
      <c r="O1" s="31" t="s">
        <v>7</v>
      </c>
      <c r="P1" s="31" t="s">
        <v>7</v>
      </c>
      <c r="Q1" s="31" t="s">
        <v>7</v>
      </c>
    </row>
    <row r="2" ht="12.75" hidden="1">
      <c r="A2" s="31" t="s">
        <v>9</v>
      </c>
    </row>
    <row r="3" spans="1:2" ht="12.75" hidden="1">
      <c r="A3" s="31" t="s">
        <v>10</v>
      </c>
      <c r="B3" s="31">
        <v>1</v>
      </c>
    </row>
    <row r="4" spans="1:2" ht="12.75" hidden="1">
      <c r="A4" s="31" t="s">
        <v>11</v>
      </c>
      <c r="B4" s="31" t="s">
        <v>12</v>
      </c>
    </row>
    <row r="5" spans="1:2" ht="12.75" hidden="1">
      <c r="A5" s="31" t="s">
        <v>13</v>
      </c>
      <c r="B5" s="31" t="s">
        <v>281</v>
      </c>
    </row>
    <row r="6" spans="1:2" ht="12.75" hidden="1">
      <c r="A6" s="31" t="s">
        <v>15</v>
      </c>
      <c r="B6" s="31" t="s">
        <v>282</v>
      </c>
    </row>
    <row r="7" spans="1:2" ht="12.75" hidden="1">
      <c r="A7" s="31" t="s">
        <v>17</v>
      </c>
      <c r="B7" s="31" t="s">
        <v>18</v>
      </c>
    </row>
    <row r="8" spans="1:17" ht="12.75">
      <c r="A8" s="31" t="s">
        <v>19</v>
      </c>
      <c r="D8" s="144"/>
      <c r="F8" s="144"/>
      <c r="H8" s="144"/>
      <c r="I8" s="144"/>
      <c r="J8" s="144"/>
      <c r="K8" s="145"/>
      <c r="L8" s="144"/>
      <c r="M8" s="144"/>
      <c r="N8" s="144"/>
      <c r="O8" s="144"/>
      <c r="P8" s="146"/>
      <c r="Q8" s="147" t="s">
        <v>20</v>
      </c>
    </row>
    <row r="9" spans="1:17" ht="12.75">
      <c r="A9" s="31" t="s">
        <v>19</v>
      </c>
      <c r="D9" s="148" t="s">
        <v>283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1:18" ht="21" customHeight="1">
      <c r="A10" s="31" t="s">
        <v>19</v>
      </c>
      <c r="D10" s="31" t="s">
        <v>284</v>
      </c>
      <c r="Q10" s="144" t="s">
        <v>23</v>
      </c>
      <c r="R10" s="144"/>
    </row>
    <row r="11" spans="1:17" ht="12.75">
      <c r="A11" s="31" t="s">
        <v>19</v>
      </c>
      <c r="D11" s="150"/>
      <c r="E11" s="151"/>
      <c r="F11" s="151"/>
      <c r="G11" s="151"/>
      <c r="H11" s="152"/>
      <c r="I11" s="153"/>
      <c r="Q11" s="154"/>
    </row>
    <row r="12" spans="1:17" ht="16.5" customHeight="1">
      <c r="A12" s="31" t="s">
        <v>19</v>
      </c>
      <c r="D12" s="153"/>
      <c r="Q12" s="155" t="s">
        <v>24</v>
      </c>
    </row>
    <row r="13" spans="1:17" ht="12.75">
      <c r="A13" s="31" t="s">
        <v>19</v>
      </c>
      <c r="Q13" s="156"/>
    </row>
    <row r="14" spans="1:17" ht="12.75">
      <c r="A14" s="31" t="s">
        <v>19</v>
      </c>
      <c r="Q14" s="157" t="s">
        <v>285</v>
      </c>
    </row>
    <row r="15" spans="1:17" ht="12.75" hidden="1">
      <c r="A15" s="31" t="s">
        <v>2</v>
      </c>
      <c r="H15" s="31" t="s">
        <v>286</v>
      </c>
      <c r="I15" s="31" t="s">
        <v>287</v>
      </c>
      <c r="J15" s="31" t="s">
        <v>288</v>
      </c>
      <c r="K15" s="31" t="s">
        <v>289</v>
      </c>
      <c r="L15" s="31" t="s">
        <v>290</v>
      </c>
      <c r="M15" s="31" t="s">
        <v>291</v>
      </c>
      <c r="N15" s="31" t="s">
        <v>292</v>
      </c>
      <c r="O15" s="31" t="s">
        <v>293</v>
      </c>
      <c r="P15" s="31" t="s">
        <v>294</v>
      </c>
      <c r="Q15" s="31" t="s">
        <v>295</v>
      </c>
    </row>
    <row r="16" spans="1:17" ht="38.25">
      <c r="A16" s="31" t="s">
        <v>5</v>
      </c>
      <c r="D16" s="158" t="s">
        <v>296</v>
      </c>
      <c r="F16" s="159" t="s">
        <v>46</v>
      </c>
      <c r="H16" s="160" t="s">
        <v>286</v>
      </c>
      <c r="I16" s="160" t="s">
        <v>287</v>
      </c>
      <c r="J16" s="160" t="s">
        <v>288</v>
      </c>
      <c r="K16" s="160" t="s">
        <v>289</v>
      </c>
      <c r="L16" s="160" t="s">
        <v>290</v>
      </c>
      <c r="M16" s="160" t="s">
        <v>291</v>
      </c>
      <c r="N16" s="160" t="s">
        <v>292</v>
      </c>
      <c r="O16" s="160" t="s">
        <v>293</v>
      </c>
      <c r="P16" s="160" t="s">
        <v>294</v>
      </c>
      <c r="Q16" s="160" t="s">
        <v>297</v>
      </c>
    </row>
    <row r="17" spans="1:17" ht="12.75">
      <c r="A17" s="31" t="s">
        <v>4</v>
      </c>
      <c r="D17" s="158" t="s">
        <v>62</v>
      </c>
      <c r="F17" s="158" t="s">
        <v>63</v>
      </c>
      <c r="H17" s="160">
        <v>1</v>
      </c>
      <c r="I17" s="160">
        <v>2</v>
      </c>
      <c r="J17" s="160">
        <v>3</v>
      </c>
      <c r="K17" s="160">
        <v>4</v>
      </c>
      <c r="L17" s="160">
        <v>5</v>
      </c>
      <c r="M17" s="160">
        <v>6</v>
      </c>
      <c r="N17" s="160">
        <v>7</v>
      </c>
      <c r="O17" s="160">
        <v>8</v>
      </c>
      <c r="P17" s="160">
        <v>9</v>
      </c>
      <c r="Q17" s="160">
        <v>10</v>
      </c>
    </row>
    <row r="18" spans="1:17" ht="12.75" hidden="1">
      <c r="A18" s="31" t="s">
        <v>3</v>
      </c>
      <c r="H18" s="31" t="s">
        <v>298</v>
      </c>
      <c r="I18" s="31" t="s">
        <v>299</v>
      </c>
      <c r="J18" s="31" t="s">
        <v>300</v>
      </c>
      <c r="K18" s="31" t="s">
        <v>301</v>
      </c>
      <c r="L18" s="31" t="s">
        <v>302</v>
      </c>
      <c r="M18" s="31" t="s">
        <v>303</v>
      </c>
      <c r="N18" s="31" t="s">
        <v>304</v>
      </c>
      <c r="O18" s="31" t="s">
        <v>305</v>
      </c>
      <c r="P18" s="31" t="s">
        <v>306</v>
      </c>
      <c r="Q18" s="31" t="s">
        <v>307</v>
      </c>
    </row>
    <row r="19" spans="1:17" ht="15.75" customHeight="1">
      <c r="A19" s="31" t="s">
        <v>7</v>
      </c>
      <c r="C19" s="31" t="s">
        <v>49</v>
      </c>
      <c r="D19" s="161" t="s">
        <v>49</v>
      </c>
      <c r="E19" s="162" t="s">
        <v>308</v>
      </c>
      <c r="F19" s="163">
        <v>1</v>
      </c>
      <c r="G19" s="162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ht="15.75" customHeight="1">
      <c r="A20" s="31" t="s">
        <v>7</v>
      </c>
      <c r="C20" s="31" t="s">
        <v>50</v>
      </c>
      <c r="D20" s="165" t="s">
        <v>50</v>
      </c>
      <c r="E20" s="166" t="s">
        <v>309</v>
      </c>
      <c r="F20" s="167">
        <v>2</v>
      </c>
      <c r="G20" s="166"/>
      <c r="H20" s="168">
        <v>13587</v>
      </c>
      <c r="I20" s="168">
        <v>5085</v>
      </c>
      <c r="J20" s="168"/>
      <c r="K20" s="168">
        <v>7227</v>
      </c>
      <c r="L20" s="168">
        <v>51740</v>
      </c>
      <c r="M20" s="168">
        <v>86056</v>
      </c>
      <c r="N20" s="168">
        <v>43693</v>
      </c>
      <c r="O20" s="168"/>
      <c r="P20" s="168"/>
      <c r="Q20" s="168"/>
    </row>
    <row r="21" spans="1:17" ht="15.75" customHeight="1">
      <c r="A21" s="31" t="s">
        <v>7</v>
      </c>
      <c r="C21" s="31" t="s">
        <v>51</v>
      </c>
      <c r="D21" s="165" t="s">
        <v>51</v>
      </c>
      <c r="E21" s="166" t="s">
        <v>310</v>
      </c>
      <c r="F21" s="167">
        <v>3</v>
      </c>
      <c r="G21" s="166"/>
      <c r="H21" s="168"/>
      <c r="I21" s="169"/>
      <c r="J21" s="168"/>
      <c r="K21" s="169"/>
      <c r="L21" s="168"/>
      <c r="M21" s="169"/>
      <c r="N21" s="168"/>
      <c r="O21" s="168"/>
      <c r="P21" s="168"/>
      <c r="Q21" s="168"/>
    </row>
    <row r="22" spans="1:17" ht="15.75" customHeight="1">
      <c r="A22" s="31" t="s">
        <v>7</v>
      </c>
      <c r="C22" s="31" t="s">
        <v>52</v>
      </c>
      <c r="D22" s="165" t="s">
        <v>52</v>
      </c>
      <c r="E22" s="166" t="s">
        <v>311</v>
      </c>
      <c r="F22" s="167">
        <v>4</v>
      </c>
      <c r="G22" s="166"/>
      <c r="H22" s="168"/>
      <c r="I22" s="168"/>
      <c r="J22" s="168"/>
      <c r="K22" s="168"/>
      <c r="L22" s="168"/>
      <c r="M22" s="168"/>
      <c r="N22" s="168"/>
      <c r="O22" s="168"/>
      <c r="P22" s="168"/>
      <c r="Q22" s="168"/>
    </row>
    <row r="23" spans="1:17" ht="15.75" customHeight="1">
      <c r="A23" s="31" t="s">
        <v>7</v>
      </c>
      <c r="C23" s="31" t="s">
        <v>312</v>
      </c>
      <c r="D23" s="170" t="s">
        <v>312</v>
      </c>
      <c r="E23" s="166" t="s">
        <v>313</v>
      </c>
      <c r="F23" s="167">
        <v>5</v>
      </c>
      <c r="G23" s="166"/>
      <c r="H23" s="168"/>
      <c r="I23" s="168"/>
      <c r="J23" s="168"/>
      <c r="K23" s="168"/>
      <c r="L23" s="168"/>
      <c r="M23" s="168"/>
      <c r="N23" s="168"/>
      <c r="O23" s="168"/>
      <c r="P23" s="168"/>
      <c r="Q23" s="168"/>
    </row>
    <row r="24" spans="1:17" ht="38.25">
      <c r="A24" s="31" t="s">
        <v>7</v>
      </c>
      <c r="C24" s="31" t="s">
        <v>314</v>
      </c>
      <c r="D24" s="170" t="s">
        <v>314</v>
      </c>
      <c r="E24" s="166" t="s">
        <v>315</v>
      </c>
      <c r="F24" s="167">
        <v>6</v>
      </c>
      <c r="G24" s="166"/>
      <c r="H24" s="168">
        <v>163056</v>
      </c>
      <c r="I24" s="168">
        <v>5128</v>
      </c>
      <c r="J24" s="168"/>
      <c r="K24" s="168"/>
      <c r="L24" s="168">
        <v>41398</v>
      </c>
      <c r="M24" s="168"/>
      <c r="N24" s="168"/>
      <c r="O24" s="168"/>
      <c r="P24" s="168"/>
      <c r="Q24" s="168"/>
    </row>
    <row r="25" spans="1:17" ht="25.5">
      <c r="A25" s="31" t="s">
        <v>7</v>
      </c>
      <c r="C25" s="31" t="s">
        <v>55</v>
      </c>
      <c r="D25" s="170" t="s">
        <v>316</v>
      </c>
      <c r="E25" s="166" t="s">
        <v>317</v>
      </c>
      <c r="F25" s="167">
        <v>7</v>
      </c>
      <c r="G25" s="166"/>
      <c r="H25" s="168"/>
      <c r="I25" s="169"/>
      <c r="J25" s="168"/>
      <c r="K25" s="169"/>
      <c r="L25" s="168"/>
      <c r="M25" s="169"/>
      <c r="N25" s="168"/>
      <c r="O25" s="168"/>
      <c r="P25" s="168"/>
      <c r="Q25" s="168"/>
    </row>
    <row r="26" spans="1:17" ht="15.75" customHeight="1">
      <c r="A26" s="31" t="s">
        <v>7</v>
      </c>
      <c r="C26" s="31" t="s">
        <v>56</v>
      </c>
      <c r="D26" s="165" t="s">
        <v>56</v>
      </c>
      <c r="E26" s="166" t="s">
        <v>318</v>
      </c>
      <c r="F26" s="167">
        <v>8</v>
      </c>
      <c r="G26" s="166"/>
      <c r="H26" s="168"/>
      <c r="I26" s="168"/>
      <c r="J26" s="168"/>
      <c r="K26" s="168"/>
      <c r="L26" s="168"/>
      <c r="M26" s="168"/>
      <c r="N26" s="168"/>
      <c r="O26" s="168"/>
      <c r="P26" s="168"/>
      <c r="Q26" s="168"/>
    </row>
    <row r="27" spans="1:17" ht="15.75" customHeight="1">
      <c r="A27" s="31" t="s">
        <v>7</v>
      </c>
      <c r="C27" s="31" t="s">
        <v>57</v>
      </c>
      <c r="D27" s="165" t="s">
        <v>57</v>
      </c>
      <c r="E27" s="166" t="s">
        <v>319</v>
      </c>
      <c r="F27" s="167">
        <v>9</v>
      </c>
      <c r="G27" s="166"/>
      <c r="H27" s="168">
        <v>91</v>
      </c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7" ht="15.75" customHeight="1">
      <c r="A28" s="31" t="s">
        <v>7</v>
      </c>
      <c r="C28" s="31" t="s">
        <v>320</v>
      </c>
      <c r="D28" s="171" t="s">
        <v>320</v>
      </c>
      <c r="E28" s="172" t="s">
        <v>321</v>
      </c>
      <c r="F28" s="173">
        <v>10</v>
      </c>
      <c r="G28" s="172"/>
      <c r="H28" s="174">
        <v>59</v>
      </c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15.75" customHeight="1">
      <c r="A29" s="175" t="s">
        <v>7</v>
      </c>
      <c r="B29" s="175"/>
      <c r="C29" s="175" t="s">
        <v>322</v>
      </c>
      <c r="D29" s="176" t="s">
        <v>322</v>
      </c>
      <c r="E29" s="177" t="s">
        <v>323</v>
      </c>
      <c r="F29" s="178">
        <v>11</v>
      </c>
      <c r="G29" s="177"/>
      <c r="H29" s="179">
        <f>SUM(Splatnost!H19:Splatnost!H27)-Splatnost!H28</f>
        <v>176675</v>
      </c>
      <c r="I29" s="179">
        <f>SUM(Splatnost!I19:Splatnost!I27)-Splatnost!I28</f>
        <v>10213</v>
      </c>
      <c r="J29" s="179">
        <f>SUM(Splatnost!J19:Splatnost!J27)-Splatnost!J28</f>
        <v>0</v>
      </c>
      <c r="K29" s="179">
        <f>SUM(Splatnost!K19:Splatnost!K27)-Splatnost!K28</f>
        <v>7227</v>
      </c>
      <c r="L29" s="179">
        <f>SUM(Splatnost!L19:Splatnost!L27)-Splatnost!L28</f>
        <v>93138</v>
      </c>
      <c r="M29" s="179">
        <f>SUM(Splatnost!M19:Splatnost!M27)-Splatnost!M28</f>
        <v>86056</v>
      </c>
      <c r="N29" s="179">
        <f>SUM(Splatnost!N19:Splatnost!N27)-Splatnost!N28</f>
        <v>43693</v>
      </c>
      <c r="O29" s="179">
        <f>SUM(Splatnost!O19:Splatnost!O27)-Splatnost!O28</f>
        <v>0</v>
      </c>
      <c r="P29" s="179">
        <f>SUM(Splatnost!P19:Splatnost!P27)-Splatnost!P28</f>
        <v>0</v>
      </c>
      <c r="Q29" s="179">
        <f>SUM(Splatnost!Q19:Splatnost!Q27)-Splatnost!Q28</f>
        <v>0</v>
      </c>
    </row>
  </sheetData>
  <sheetProtection sheet="1" objects="1" scenarios="1"/>
  <printOptions horizontalCentered="1"/>
  <pageMargins left="0.17" right="0.17" top="0.5905511811023623" bottom="0.5905511811023623" header="0.3937007874015748" footer="0.3937007874015748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6"/>
  <sheetViews>
    <sheetView workbookViewId="0" topLeftCell="E8">
      <selection activeCell="E11" sqref="E11"/>
    </sheetView>
  </sheetViews>
  <sheetFormatPr defaultColWidth="9.140625" defaultRowHeight="12.75"/>
  <cols>
    <col min="1" max="2" width="9.140625" style="1" hidden="1" customWidth="1"/>
    <col min="3" max="3" width="23.8515625" style="1" hidden="1" customWidth="1"/>
    <col min="4" max="4" width="9.140625" style="1" hidden="1" customWidth="1"/>
    <col min="5" max="5" width="4.140625" style="1" customWidth="1"/>
    <col min="6" max="6" width="28.140625" style="1" customWidth="1"/>
    <col min="7" max="7" width="9.140625" style="1" hidden="1" customWidth="1"/>
    <col min="8" max="8" width="11.7109375" style="1" customWidth="1"/>
    <col min="9" max="9" width="8.7109375" style="2" customWidth="1"/>
    <col min="10" max="10" width="11.7109375" style="1" customWidth="1"/>
    <col min="11" max="11" width="8.7109375" style="2" customWidth="1"/>
    <col min="12" max="12" width="11.7109375" style="1" customWidth="1"/>
    <col min="13" max="13" width="8.7109375" style="2" customWidth="1"/>
    <col min="14" max="14" width="11.7109375" style="1" customWidth="1"/>
    <col min="15" max="15" width="8.7109375" style="2" customWidth="1"/>
    <col min="16" max="16" width="11.7109375" style="1" customWidth="1"/>
    <col min="17" max="17" width="8.7109375" style="2" customWidth="1"/>
    <col min="18" max="18" width="11.7109375" style="1" customWidth="1"/>
    <col min="19" max="19" width="8.7109375" style="2" customWidth="1"/>
    <col min="20" max="20" width="11.7109375" style="1" customWidth="1"/>
    <col min="21" max="21" width="8.7109375" style="2" customWidth="1"/>
    <col min="22" max="23" width="11.7109375" style="1" customWidth="1"/>
    <col min="24" max="24" width="8.7109375" style="2" customWidth="1"/>
    <col min="25" max="25" width="11.7109375" style="1" customWidth="1"/>
    <col min="26" max="26" width="8.7109375" style="2" customWidth="1"/>
    <col min="27" max="27" width="11.7109375" style="1" customWidth="1"/>
    <col min="28" max="28" width="8.7109375" style="2" customWidth="1"/>
    <col min="29" max="29" width="9.140625" style="1" hidden="1" customWidth="1"/>
    <col min="30" max="16384" width="9.140625" style="1" customWidth="1"/>
  </cols>
  <sheetData>
    <row r="1" spans="1:29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7</v>
      </c>
      <c r="J1" s="1" t="s">
        <v>7</v>
      </c>
      <c r="K1" s="2" t="s">
        <v>7</v>
      </c>
      <c r="L1" s="1" t="s">
        <v>7</v>
      </c>
      <c r="M1" s="2" t="s">
        <v>7</v>
      </c>
      <c r="N1" s="1" t="s">
        <v>7</v>
      </c>
      <c r="O1" s="2" t="s">
        <v>7</v>
      </c>
      <c r="P1" s="1" t="s">
        <v>7</v>
      </c>
      <c r="Q1" s="2" t="s">
        <v>7</v>
      </c>
      <c r="R1" s="1" t="s">
        <v>7</v>
      </c>
      <c r="S1" s="2" t="s">
        <v>7</v>
      </c>
      <c r="T1" s="1" t="s">
        <v>7</v>
      </c>
      <c r="U1" s="2" t="s">
        <v>7</v>
      </c>
      <c r="V1" s="1" t="s">
        <v>7</v>
      </c>
      <c r="W1" s="1" t="s">
        <v>7</v>
      </c>
      <c r="X1" s="2" t="s">
        <v>7</v>
      </c>
      <c r="Y1" s="1" t="s">
        <v>7</v>
      </c>
      <c r="Z1" s="2" t="s">
        <v>7</v>
      </c>
      <c r="AA1" s="1" t="s">
        <v>7</v>
      </c>
      <c r="AB1" s="2" t="s">
        <v>7</v>
      </c>
      <c r="AC1" s="1" t="s">
        <v>8</v>
      </c>
    </row>
    <row r="2" ht="12" hidden="1">
      <c r="A2" s="1" t="s">
        <v>9</v>
      </c>
    </row>
    <row r="3" spans="1:2" ht="12" hidden="1">
      <c r="A3" s="1" t="s">
        <v>10</v>
      </c>
      <c r="B3" s="1">
        <v>1</v>
      </c>
    </row>
    <row r="4" spans="1:2" ht="12" hidden="1">
      <c r="A4" s="1" t="s">
        <v>11</v>
      </c>
      <c r="B4" s="1" t="s">
        <v>12</v>
      </c>
    </row>
    <row r="5" spans="1:2" ht="12" hidden="1">
      <c r="A5" s="1" t="s">
        <v>13</v>
      </c>
      <c r="B5" s="1" t="s">
        <v>14</v>
      </c>
    </row>
    <row r="6" spans="1:2" ht="12" hidden="1">
      <c r="A6" s="1" t="s">
        <v>15</v>
      </c>
      <c r="B6" s="1" t="s">
        <v>16</v>
      </c>
    </row>
    <row r="7" spans="1:2" ht="12" hidden="1">
      <c r="A7" s="1" t="s">
        <v>17</v>
      </c>
      <c r="B7" s="1" t="s">
        <v>18</v>
      </c>
    </row>
    <row r="8" spans="1:28" ht="12.75">
      <c r="A8" s="1" t="s">
        <v>19</v>
      </c>
      <c r="E8" s="3"/>
      <c r="F8" s="4"/>
      <c r="G8" s="3"/>
      <c r="H8" s="4"/>
      <c r="I8" s="5"/>
      <c r="J8" s="5"/>
      <c r="K8" s="3"/>
      <c r="L8" s="6"/>
      <c r="M8" s="5"/>
      <c r="N8" s="5"/>
      <c r="O8" s="5"/>
      <c r="P8" s="7"/>
      <c r="Q8" s="3"/>
      <c r="R8" s="8" t="s">
        <v>20</v>
      </c>
      <c r="S8" s="9"/>
      <c r="T8" s="10"/>
      <c r="U8" s="10"/>
      <c r="V8" s="10"/>
      <c r="W8" s="10"/>
      <c r="X8" s="10"/>
      <c r="Y8" s="10"/>
      <c r="Z8" s="10"/>
      <c r="AA8" s="10"/>
      <c r="AB8" s="11"/>
    </row>
    <row r="9" spans="1:28" ht="12.75">
      <c r="A9" s="1" t="s">
        <v>19</v>
      </c>
      <c r="E9" s="12"/>
      <c r="F9" s="13" t="s">
        <v>21</v>
      </c>
      <c r="G9" s="13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0"/>
      <c r="U9" s="10"/>
      <c r="V9" s="10"/>
      <c r="W9" s="10"/>
      <c r="X9" s="10"/>
      <c r="Y9" s="10"/>
      <c r="Z9" s="10"/>
      <c r="AA9" s="10"/>
      <c r="AB9" s="10"/>
    </row>
    <row r="10" spans="1:28" ht="12.75">
      <c r="A10" s="1" t="s">
        <v>19</v>
      </c>
      <c r="E10" s="16" t="s">
        <v>22</v>
      </c>
      <c r="G10" s="16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8" t="s">
        <v>23</v>
      </c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2.75">
      <c r="A11" s="1" t="s">
        <v>19</v>
      </c>
      <c r="E11" s="19"/>
      <c r="F11" s="20"/>
      <c r="G11" s="21"/>
      <c r="H11" s="22"/>
      <c r="I11" s="23"/>
      <c r="J11" s="10"/>
      <c r="K11" s="10"/>
      <c r="L11" s="10"/>
      <c r="M11" s="10"/>
      <c r="N11" s="10"/>
      <c r="O11" s="3"/>
      <c r="P11" s="3"/>
      <c r="R11" s="24"/>
      <c r="S11" s="25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2.75">
      <c r="A12" s="1" t="s">
        <v>19</v>
      </c>
      <c r="E12" s="16"/>
      <c r="F12" s="26"/>
      <c r="G12" s="3"/>
      <c r="H12" s="16"/>
      <c r="I12" s="10"/>
      <c r="J12" s="10"/>
      <c r="K12" s="10"/>
      <c r="L12" s="10"/>
      <c r="M12" s="10"/>
      <c r="N12" s="10"/>
      <c r="O12" s="3"/>
      <c r="P12" s="3"/>
      <c r="Q12" s="10"/>
      <c r="R12" s="18" t="s">
        <v>24</v>
      </c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2.75">
      <c r="A13" s="1" t="s">
        <v>19</v>
      </c>
      <c r="E13" s="16"/>
      <c r="F13" s="27"/>
      <c r="G13" s="3"/>
      <c r="H13" s="16"/>
      <c r="I13" s="10"/>
      <c r="J13" s="10"/>
      <c r="K13" s="10"/>
      <c r="L13" s="10"/>
      <c r="M13" s="10"/>
      <c r="N13" s="10"/>
      <c r="O13" s="3"/>
      <c r="P13" s="3"/>
      <c r="R13" s="28"/>
      <c r="S13" s="25"/>
      <c r="T13" s="10"/>
      <c r="U13" s="10"/>
      <c r="V13" s="10"/>
      <c r="W13" s="10"/>
      <c r="X13" s="10"/>
      <c r="Y13" s="10"/>
      <c r="Z13" s="10"/>
      <c r="AA13" s="10"/>
      <c r="AB13" s="23"/>
    </row>
    <row r="14" spans="1:28" ht="12.75">
      <c r="A14" s="1" t="s">
        <v>19</v>
      </c>
      <c r="E14" s="16"/>
      <c r="F14" s="16"/>
      <c r="G14" s="3"/>
      <c r="H14" s="1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10"/>
      <c r="AA14" s="10"/>
      <c r="AB14" s="30"/>
    </row>
    <row r="15" spans="1:28" ht="12.75" hidden="1">
      <c r="A15" s="1" t="s">
        <v>2</v>
      </c>
      <c r="E15" s="3"/>
      <c r="F15" s="3"/>
      <c r="G15" s="3"/>
      <c r="H15" s="31" t="s">
        <v>25</v>
      </c>
      <c r="I15" s="31" t="s">
        <v>26</v>
      </c>
      <c r="J15" s="31" t="s">
        <v>27</v>
      </c>
      <c r="K15" s="31" t="s">
        <v>28</v>
      </c>
      <c r="L15" s="31" t="s">
        <v>29</v>
      </c>
      <c r="M15" s="31" t="s">
        <v>30</v>
      </c>
      <c r="N15" s="31" t="s">
        <v>31</v>
      </c>
      <c r="O15" s="31" t="s">
        <v>32</v>
      </c>
      <c r="P15" s="31" t="s">
        <v>33</v>
      </c>
      <c r="Q15" s="31" t="s">
        <v>34</v>
      </c>
      <c r="R15" s="31" t="s">
        <v>35</v>
      </c>
      <c r="S15" s="31" t="s">
        <v>36</v>
      </c>
      <c r="T15" s="31" t="s">
        <v>37</v>
      </c>
      <c r="U15" s="31" t="s">
        <v>38</v>
      </c>
      <c r="V15" s="32" t="s">
        <v>39</v>
      </c>
      <c r="W15" s="32" t="s">
        <v>40</v>
      </c>
      <c r="X15" s="32" t="s">
        <v>41</v>
      </c>
      <c r="Y15" s="31" t="s">
        <v>42</v>
      </c>
      <c r="Z15" s="31" t="s">
        <v>43</v>
      </c>
      <c r="AA15" s="31" t="s">
        <v>44</v>
      </c>
      <c r="AB15" s="31" t="s">
        <v>45</v>
      </c>
    </row>
    <row r="16" spans="1:28" ht="25.5">
      <c r="A16" s="1" t="s">
        <v>5</v>
      </c>
      <c r="E16" s="33" t="s">
        <v>46</v>
      </c>
      <c r="F16" s="413" t="s">
        <v>47</v>
      </c>
      <c r="G16" s="3"/>
      <c r="H16" s="35" t="s">
        <v>48</v>
      </c>
      <c r="I16" s="36"/>
      <c r="J16" s="36" t="s">
        <v>49</v>
      </c>
      <c r="K16" s="36"/>
      <c r="L16" s="36" t="s">
        <v>50</v>
      </c>
      <c r="M16" s="36"/>
      <c r="N16" s="36" t="s">
        <v>51</v>
      </c>
      <c r="O16" s="36"/>
      <c r="P16" s="36" t="s">
        <v>52</v>
      </c>
      <c r="Q16" s="36"/>
      <c r="R16" s="36" t="s">
        <v>53</v>
      </c>
      <c r="S16" s="36"/>
      <c r="T16" s="37" t="s">
        <v>54</v>
      </c>
      <c r="U16" s="36"/>
      <c r="V16" s="36" t="s">
        <v>55</v>
      </c>
      <c r="W16" s="36"/>
      <c r="X16" s="36"/>
      <c r="Y16" s="36" t="s">
        <v>56</v>
      </c>
      <c r="Z16" s="36"/>
      <c r="AA16" s="36" t="s">
        <v>57</v>
      </c>
      <c r="AB16" s="36"/>
    </row>
    <row r="17" spans="1:28" ht="51" customHeight="1">
      <c r="A17" s="1" t="s">
        <v>5</v>
      </c>
      <c r="E17" s="38"/>
      <c r="F17" s="414"/>
      <c r="G17" s="3"/>
      <c r="H17" s="39" t="s">
        <v>58</v>
      </c>
      <c r="I17" s="40" t="s">
        <v>59</v>
      </c>
      <c r="J17" s="39" t="s">
        <v>58</v>
      </c>
      <c r="K17" s="40" t="s">
        <v>59</v>
      </c>
      <c r="L17" s="39" t="s">
        <v>58</v>
      </c>
      <c r="M17" s="40" t="s">
        <v>59</v>
      </c>
      <c r="N17" s="39" t="s">
        <v>58</v>
      </c>
      <c r="O17" s="40" t="s">
        <v>59</v>
      </c>
      <c r="P17" s="39" t="s">
        <v>58</v>
      </c>
      <c r="Q17" s="40" t="s">
        <v>59</v>
      </c>
      <c r="R17" s="39" t="s">
        <v>58</v>
      </c>
      <c r="S17" s="40" t="s">
        <v>59</v>
      </c>
      <c r="T17" s="41" t="s">
        <v>58</v>
      </c>
      <c r="U17" s="40" t="s">
        <v>59</v>
      </c>
      <c r="V17" s="42" t="s">
        <v>60</v>
      </c>
      <c r="W17" s="43" t="s">
        <v>61</v>
      </c>
      <c r="X17" s="40" t="s">
        <v>59</v>
      </c>
      <c r="Y17" s="39" t="s">
        <v>58</v>
      </c>
      <c r="Z17" s="40" t="s">
        <v>59</v>
      </c>
      <c r="AA17" s="39" t="s">
        <v>58</v>
      </c>
      <c r="AB17" s="40" t="s">
        <v>59</v>
      </c>
    </row>
    <row r="18" spans="1:29" ht="12.75">
      <c r="A18" s="1" t="s">
        <v>4</v>
      </c>
      <c r="E18" s="44" t="s">
        <v>62</v>
      </c>
      <c r="F18" s="34" t="s">
        <v>63</v>
      </c>
      <c r="G18" s="3"/>
      <c r="H18" s="45">
        <v>1</v>
      </c>
      <c r="I18" s="46">
        <v>2</v>
      </c>
      <c r="J18" s="47">
        <v>3</v>
      </c>
      <c r="K18" s="46">
        <v>4</v>
      </c>
      <c r="L18" s="47">
        <v>5</v>
      </c>
      <c r="M18" s="46">
        <v>6</v>
      </c>
      <c r="N18" s="47">
        <v>7</v>
      </c>
      <c r="O18" s="46">
        <v>8</v>
      </c>
      <c r="P18" s="47">
        <v>9</v>
      </c>
      <c r="Q18" s="46">
        <v>10</v>
      </c>
      <c r="R18" s="47">
        <v>11</v>
      </c>
      <c r="S18" s="46">
        <v>12</v>
      </c>
      <c r="T18" s="48">
        <v>13</v>
      </c>
      <c r="U18" s="46">
        <v>14</v>
      </c>
      <c r="V18" s="47">
        <v>15</v>
      </c>
      <c r="W18" s="49">
        <v>16</v>
      </c>
      <c r="X18" s="50">
        <v>17</v>
      </c>
      <c r="Y18" s="51">
        <v>18</v>
      </c>
      <c r="Z18" s="50">
        <v>19</v>
      </c>
      <c r="AA18" s="51">
        <v>20</v>
      </c>
      <c r="AB18" s="52">
        <v>21</v>
      </c>
      <c r="AC18" s="53">
        <v>22</v>
      </c>
    </row>
    <row r="19" spans="1:29" ht="12" hidden="1">
      <c r="A19" s="1" t="s">
        <v>3</v>
      </c>
      <c r="F19" s="54"/>
      <c r="H19" s="1" t="s">
        <v>64</v>
      </c>
      <c r="I19" s="2" t="s">
        <v>65</v>
      </c>
      <c r="J19" s="1" t="s">
        <v>66</v>
      </c>
      <c r="K19" s="2" t="s">
        <v>67</v>
      </c>
      <c r="L19" s="1" t="s">
        <v>68</v>
      </c>
      <c r="M19" s="2" t="s">
        <v>69</v>
      </c>
      <c r="N19" s="1" t="s">
        <v>70</v>
      </c>
      <c r="O19" s="2" t="s">
        <v>71</v>
      </c>
      <c r="P19" s="1" t="s">
        <v>72</v>
      </c>
      <c r="Q19" s="2" t="s">
        <v>73</v>
      </c>
      <c r="R19" s="1" t="s">
        <v>74</v>
      </c>
      <c r="S19" s="2" t="s">
        <v>75</v>
      </c>
      <c r="T19" s="1" t="s">
        <v>76</v>
      </c>
      <c r="U19" s="2" t="s">
        <v>77</v>
      </c>
      <c r="V19" s="1" t="s">
        <v>78</v>
      </c>
      <c r="W19" s="1" t="s">
        <v>79</v>
      </c>
      <c r="X19" s="2" t="s">
        <v>80</v>
      </c>
      <c r="Y19" s="1" t="s">
        <v>81</v>
      </c>
      <c r="Z19" s="2" t="s">
        <v>82</v>
      </c>
      <c r="AA19" s="1" t="s">
        <v>83</v>
      </c>
      <c r="AB19" s="2" t="s">
        <v>84</v>
      </c>
      <c r="AC19" s="1" t="s">
        <v>85</v>
      </c>
    </row>
    <row r="20" spans="1:28" ht="12.75">
      <c r="A20" s="1" t="s">
        <v>5</v>
      </c>
      <c r="E20" s="55">
        <v>1</v>
      </c>
      <c r="F20" s="56" t="s">
        <v>86</v>
      </c>
      <c r="H20" s="57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60"/>
      <c r="T20" s="59"/>
      <c r="U20" s="58"/>
      <c r="V20" s="59"/>
      <c r="W20" s="59"/>
      <c r="X20" s="58"/>
      <c r="Y20" s="59"/>
      <c r="Z20" s="58"/>
      <c r="AA20" s="59"/>
      <c r="AB20" s="60"/>
    </row>
    <row r="21" spans="1:29" ht="25.5">
      <c r="A21" s="1" t="s">
        <v>7</v>
      </c>
      <c r="C21" s="61" t="s">
        <v>87</v>
      </c>
      <c r="D21" s="1" t="s">
        <v>88</v>
      </c>
      <c r="E21" s="62">
        <v>2</v>
      </c>
      <c r="F21" s="63" t="s">
        <v>89</v>
      </c>
      <c r="G21" s="64"/>
      <c r="H21" s="65">
        <f>(UrokCit!J21+UrokCit!L21+UrokCit!N21+UrokCit!P21+UrokCit!R21+UrokCit!T21+UrokCit!V21+UrokCit!Y21+UrokCit!AA21)</f>
        <v>247822</v>
      </c>
      <c r="I21" s="66">
        <f>IF(UrokCit!AC21&lt;&gt;0,UrokCit!H21*100/UrokCit!AC21,0)</f>
        <v>0</v>
      </c>
      <c r="J21" s="67"/>
      <c r="K21" s="68">
        <f>IF(UrokCit!AC21&lt;&gt;0,UrokCit!J21*100/UrokCit!AC21,0)</f>
        <v>0</v>
      </c>
      <c r="L21" s="69">
        <f>13587+36979+28587+5522</f>
        <v>84675</v>
      </c>
      <c r="M21" s="70">
        <f>IF(UrokCit!AC21&lt;&gt;0,UrokCit!L21*100/UrokCit!AC21,0)</f>
        <v>0</v>
      </c>
      <c r="N21" s="67"/>
      <c r="O21" s="68">
        <f>IF(UrokCit!AC21&lt;&gt;0,UrokCit!N21*100/UrokCit!AC21,0)</f>
        <v>0</v>
      </c>
      <c r="P21" s="69"/>
      <c r="Q21" s="68">
        <f>IF(UrokCit!AC21&lt;&gt;0,UrokCit!P21*100/UrokCit!AC21,0)</f>
        <v>0</v>
      </c>
      <c r="R21" s="69"/>
      <c r="S21" s="68">
        <f>IF(UrokCit!AC21&lt;&gt;0,UrokCit!R21*100/UrokCit!AC21,0)</f>
        <v>0</v>
      </c>
      <c r="T21" s="69">
        <v>163056</v>
      </c>
      <c r="U21" s="70">
        <f>IF(UrokCit!AC21&lt;&gt;0,UrokCit!T21*100/UrokCit!AC21,0)</f>
        <v>0</v>
      </c>
      <c r="V21" s="67"/>
      <c r="W21" s="71"/>
      <c r="X21" s="68">
        <f>IF(UrokCit!AC21&lt;&gt;0,UrokCit!V21*100/UrokCit!AC21,0)</f>
        <v>0</v>
      </c>
      <c r="Y21" s="69"/>
      <c r="Z21" s="70">
        <f>IF(UrokCit!AC21&lt;&gt;0,UrokCit!Y21*100/UrokCit!AC21,0)</f>
        <v>0</v>
      </c>
      <c r="AA21" s="67">
        <v>91</v>
      </c>
      <c r="AB21" s="68">
        <f>IF(UrokCit!AC21&lt;&gt;0,UrokCit!AA21*100/UrokCit!AC21,0)</f>
        <v>0</v>
      </c>
      <c r="AC21" s="1">
        <f>'[1]Zlozenie'!I50</f>
        <v>0</v>
      </c>
    </row>
    <row r="22" spans="1:29" ht="12.75">
      <c r="A22" s="1" t="s">
        <v>7</v>
      </c>
      <c r="C22" s="61" t="s">
        <v>90</v>
      </c>
      <c r="D22" s="1" t="s">
        <v>91</v>
      </c>
      <c r="E22" s="72">
        <v>3</v>
      </c>
      <c r="F22" s="73" t="s">
        <v>92</v>
      </c>
      <c r="G22" s="74"/>
      <c r="H22" s="75">
        <f>(UrokCit!J22+UrokCit!L22+UrokCit!N22+UrokCit!P22+UrokCit!R22+UrokCit!T22+UrokCit!V22+UrokCit!Y22+UrokCit!AA22)</f>
        <v>85134</v>
      </c>
      <c r="I22" s="76">
        <f>IF(UrokCit!AC21&lt;&gt;0,UrokCit!H22*100/UrokCit!AC21,0)</f>
        <v>0</v>
      </c>
      <c r="J22" s="77"/>
      <c r="K22" s="78">
        <f>IF(UrokCit!AC21&lt;&gt;0,UrokCit!J22*100/UrokCit!AC21,0)</f>
        <v>0</v>
      </c>
      <c r="L22" s="79">
        <f>5085+14761+33060+27100</f>
        <v>80006</v>
      </c>
      <c r="M22" s="76">
        <f>IF(UrokCit!AC21&lt;&gt;0,UrokCit!L22*100/UrokCit!AC21,0)</f>
        <v>0</v>
      </c>
      <c r="N22" s="77"/>
      <c r="O22" s="78">
        <f>IF(UrokCit!AC21&lt;&gt;0,UrokCit!N22*100/UrokCit!AC21,0)</f>
        <v>0</v>
      </c>
      <c r="P22" s="79"/>
      <c r="Q22" s="78">
        <f>IF(UrokCit!AC21&lt;&gt;0,UrokCit!P22*100/UrokCit!AC21,0)</f>
        <v>0</v>
      </c>
      <c r="R22" s="79"/>
      <c r="S22" s="78">
        <f>IF(UrokCit!AC21&lt;&gt;0,UrokCit!R22*100/UrokCit!AC21,0)</f>
        <v>0</v>
      </c>
      <c r="T22" s="79">
        <v>5128</v>
      </c>
      <c r="U22" s="76">
        <f>IF(UrokCit!AC21&lt;&gt;0,UrokCit!T22*100/UrokCit!AC21,0)</f>
        <v>0</v>
      </c>
      <c r="V22" s="77"/>
      <c r="W22" s="80"/>
      <c r="X22" s="78">
        <f>IF(UrokCit!AC21&lt;&gt;0,UrokCit!V22*100/UrokCit!AC21,0)</f>
        <v>0</v>
      </c>
      <c r="Y22" s="79"/>
      <c r="Z22" s="76">
        <f>IF(UrokCit!AC21&lt;&gt;0,UrokCit!Y22*100/UrokCit!AC21,0)</f>
        <v>0</v>
      </c>
      <c r="AA22" s="77"/>
      <c r="AB22" s="78">
        <f>IF(UrokCit!AC21&lt;&gt;0,UrokCit!AA22*100/UrokCit!AC21,0)</f>
        <v>0</v>
      </c>
      <c r="AC22" s="81"/>
    </row>
    <row r="23" spans="1:29" ht="12.75">
      <c r="A23" s="1" t="s">
        <v>7</v>
      </c>
      <c r="C23" s="61" t="s">
        <v>93</v>
      </c>
      <c r="D23" s="1" t="s">
        <v>94</v>
      </c>
      <c r="E23" s="72">
        <v>4</v>
      </c>
      <c r="F23" s="73" t="s">
        <v>95</v>
      </c>
      <c r="G23" s="74"/>
      <c r="H23" s="75">
        <f>(UrokCit!J23+UrokCit!L23+UrokCit!N23+UrokCit!P23+UrokCit!R23+UrokCit!T23+UrokCit!V23+UrokCit!Y23+UrokCit!AA23)</f>
        <v>63325</v>
      </c>
      <c r="I23" s="76">
        <f>IF(UrokCit!AC21&lt;&gt;0,UrokCit!H23*100/UrokCit!AC21,0)</f>
        <v>0</v>
      </c>
      <c r="J23" s="77"/>
      <c r="K23" s="78">
        <f>IF(UrokCit!AC21&lt;&gt;0,UrokCit!J23*100/UrokCit!AC21,0)</f>
        <v>0</v>
      </c>
      <c r="L23" s="79">
        <f>21165+11071</f>
        <v>32236</v>
      </c>
      <c r="M23" s="76">
        <f>IF(UrokCit!AC21&lt;&gt;0,UrokCit!L23*100/UrokCit!AC21,0)</f>
        <v>0</v>
      </c>
      <c r="N23" s="77"/>
      <c r="O23" s="78">
        <f>IF(UrokCit!AC21&lt;&gt;0,UrokCit!N23*100/UrokCit!AC21,0)</f>
        <v>0</v>
      </c>
      <c r="P23" s="79"/>
      <c r="Q23" s="78">
        <f>IF(UrokCit!AC21&lt;&gt;0,UrokCit!P23*100/UrokCit!AC21,0)</f>
        <v>0</v>
      </c>
      <c r="R23" s="79"/>
      <c r="S23" s="78">
        <f>IF(UrokCit!AC21&lt;&gt;0,UrokCit!R23*100/UrokCit!AC21,0)</f>
        <v>0</v>
      </c>
      <c r="T23" s="79">
        <v>31089</v>
      </c>
      <c r="U23" s="76">
        <f>IF(UrokCit!AC21&lt;&gt;0,UrokCit!T23*100/UrokCit!AC21,0)</f>
        <v>0</v>
      </c>
      <c r="V23" s="77"/>
      <c r="W23" s="80"/>
      <c r="X23" s="78">
        <f>IF(UrokCit!AC21&lt;&gt;0,UrokCit!V23*100/UrokCit!AC21,0)</f>
        <v>0</v>
      </c>
      <c r="Y23" s="79"/>
      <c r="Z23" s="76">
        <f>IF(UrokCit!AC21&lt;&gt;0,UrokCit!Y23*100/UrokCit!AC21,0)</f>
        <v>0</v>
      </c>
      <c r="AA23" s="77"/>
      <c r="AB23" s="78">
        <f>IF(UrokCit!AC21&lt;&gt;0,UrokCit!AA23*100/UrokCit!AC21,0)</f>
        <v>0</v>
      </c>
      <c r="AC23" s="81"/>
    </row>
    <row r="24" spans="1:29" ht="12.75">
      <c r="A24" s="1" t="s">
        <v>7</v>
      </c>
      <c r="C24" s="61" t="s">
        <v>96</v>
      </c>
      <c r="D24" s="1" t="s">
        <v>97</v>
      </c>
      <c r="E24" s="72">
        <v>5</v>
      </c>
      <c r="F24" s="82" t="s">
        <v>98</v>
      </c>
      <c r="G24" s="74"/>
      <c r="H24" s="75">
        <f>(UrokCit!J24+UrokCit!L24+UrokCit!N24+UrokCit!P24+UrokCit!R24+UrokCit!T24+UrokCit!V24+UrokCit!Y24+UrokCit!AA24)</f>
        <v>17536</v>
      </c>
      <c r="I24" s="76">
        <f>IF(UrokCit!AC21&lt;&gt;0,UrokCit!H24*100/UrokCit!AC21,0)</f>
        <v>0</v>
      </c>
      <c r="J24" s="77"/>
      <c r="K24" s="78">
        <f>IF(UrokCit!AC21&lt;&gt;0,UrokCit!J24*100/UrokCit!AC21,0)</f>
        <v>0</v>
      </c>
      <c r="L24" s="79">
        <v>7227</v>
      </c>
      <c r="M24" s="76">
        <f>IF(UrokCit!AC21&lt;&gt;0,UrokCit!L24*100/UrokCit!AC21,0)</f>
        <v>0</v>
      </c>
      <c r="N24" s="77"/>
      <c r="O24" s="78">
        <f>IF(UrokCit!AC21&lt;&gt;0,UrokCit!N24*100/UrokCit!AC21,0)</f>
        <v>0</v>
      </c>
      <c r="P24" s="79"/>
      <c r="Q24" s="78">
        <f>IF(UrokCit!AC21&lt;&gt;0,UrokCit!P24*100/UrokCit!AC21,0)</f>
        <v>0</v>
      </c>
      <c r="R24" s="79"/>
      <c r="S24" s="78">
        <f>IF(UrokCit!AC21&lt;&gt;0,UrokCit!R24*100/UrokCit!AC21,0)</f>
        <v>0</v>
      </c>
      <c r="T24" s="79">
        <v>10309</v>
      </c>
      <c r="U24" s="76">
        <f>IF(UrokCit!AC21&lt;&gt;0,UrokCit!T24*100/UrokCit!AC21,0)</f>
        <v>0</v>
      </c>
      <c r="V24" s="77"/>
      <c r="W24" s="80"/>
      <c r="X24" s="78">
        <f>IF(UrokCit!AC21&lt;&gt;0,UrokCit!V24*100/UrokCit!AC21,0)</f>
        <v>0</v>
      </c>
      <c r="Y24" s="79"/>
      <c r="Z24" s="76">
        <f>IF(UrokCit!AC21&lt;&gt;0,UrokCit!Y24*100/UrokCit!AC21,0)</f>
        <v>0</v>
      </c>
      <c r="AA24" s="77"/>
      <c r="AB24" s="78">
        <f>IF(UrokCit!AC21&lt;&gt;0,UrokCit!AA24*100/UrokCit!AC21,0)</f>
        <v>0</v>
      </c>
      <c r="AC24" s="81"/>
    </row>
    <row r="25" spans="1:29" ht="12.75">
      <c r="A25" s="1" t="s">
        <v>7</v>
      </c>
      <c r="C25" s="61" t="s">
        <v>99</v>
      </c>
      <c r="D25" s="1" t="s">
        <v>100</v>
      </c>
      <c r="E25" s="72">
        <v>6</v>
      </c>
      <c r="F25" s="73" t="s">
        <v>101</v>
      </c>
      <c r="G25" s="74"/>
      <c r="H25" s="75">
        <f>(UrokCit!J25+UrokCit!L25+UrokCit!N25+UrokCit!P25+UrokCit!R25+UrokCit!T25+UrokCit!V25+UrokCit!Y25+UrokCit!AA25)</f>
        <v>0</v>
      </c>
      <c r="I25" s="76">
        <f>IF(UrokCit!AC21&lt;&gt;0,UrokCit!H25*100/UrokCit!AC21,0)</f>
        <v>0</v>
      </c>
      <c r="J25" s="77"/>
      <c r="K25" s="78">
        <f>IF(UrokCit!AC21&lt;&gt;0,UrokCit!J25*100/UrokCit!AC21,0)</f>
        <v>0</v>
      </c>
      <c r="L25" s="79">
        <f>51740-36979-14761</f>
        <v>0</v>
      </c>
      <c r="M25" s="76">
        <f>IF(UrokCit!AC21&lt;&gt;0,UrokCit!L25*100/UrokCit!AC21,0)</f>
        <v>0</v>
      </c>
      <c r="N25" s="77"/>
      <c r="O25" s="78">
        <f>IF(UrokCit!AC21&lt;&gt;0,UrokCit!N25*100/UrokCit!AC21,0)</f>
        <v>0</v>
      </c>
      <c r="P25" s="79"/>
      <c r="Q25" s="78">
        <f>IF(UrokCit!AC21&lt;&gt;0,UrokCit!P25*100/UrokCit!AC21,0)</f>
        <v>0</v>
      </c>
      <c r="R25" s="79"/>
      <c r="S25" s="78">
        <f>IF(UrokCit!AC21&lt;&gt;0,UrokCit!R25*100/UrokCit!AC21,0)</f>
        <v>0</v>
      </c>
      <c r="T25" s="79">
        <f>41398-31089-10309</f>
        <v>0</v>
      </c>
      <c r="U25" s="76">
        <f>IF(UrokCit!AC21&lt;&gt;0,UrokCit!T25*100/UrokCit!AC21,0)</f>
        <v>0</v>
      </c>
      <c r="V25" s="77"/>
      <c r="W25" s="80"/>
      <c r="X25" s="78">
        <f>IF(UrokCit!AC21&lt;&gt;0,UrokCit!V25*100/UrokCit!AC21,0)</f>
        <v>0</v>
      </c>
      <c r="Y25" s="79"/>
      <c r="Z25" s="76">
        <f>IF(UrokCit!AC21&lt;&gt;0,UrokCit!Y25*100/UrokCit!AC21,0)</f>
        <v>0</v>
      </c>
      <c r="AA25" s="77"/>
      <c r="AB25" s="78">
        <f>IF(UrokCit!AC21&lt;&gt;0,UrokCit!AA25*100/UrokCit!AC21,0)</f>
        <v>0</v>
      </c>
      <c r="AC25" s="81"/>
    </row>
    <row r="26" spans="1:29" ht="12.75">
      <c r="A26" s="1" t="s">
        <v>7</v>
      </c>
      <c r="C26" s="61" t="s">
        <v>102</v>
      </c>
      <c r="D26" s="1" t="s">
        <v>103</v>
      </c>
      <c r="E26" s="72">
        <v>7</v>
      </c>
      <c r="F26" s="73" t="s">
        <v>104</v>
      </c>
      <c r="G26" s="74"/>
      <c r="H26" s="75">
        <f>(UrokCit!J26+UrokCit!L26+UrokCit!N26+UrokCit!P26+UrokCit!R26+UrokCit!T26+UrokCit!V26+UrokCit!Y26+UrokCit!AA26)</f>
        <v>3244</v>
      </c>
      <c r="I26" s="76">
        <f>IF(UrokCit!AC21&lt;&gt;0,UrokCit!H26*100/UrokCit!AC21,0)</f>
        <v>0</v>
      </c>
      <c r="J26" s="77"/>
      <c r="K26" s="78">
        <f>IF(UrokCit!AC21&lt;&gt;0,UrokCit!J26*100/UrokCit!AC21,0)</f>
        <v>0</v>
      </c>
      <c r="L26" s="79">
        <f>86056-28587-21165-33060</f>
        <v>3244</v>
      </c>
      <c r="M26" s="76">
        <f>IF(UrokCit!AC21&lt;&gt;0,UrokCit!L26*100/UrokCit!AC21,0)</f>
        <v>0</v>
      </c>
      <c r="N26" s="77"/>
      <c r="O26" s="78">
        <f>IF(UrokCit!AC21&lt;&gt;0,UrokCit!N26*100/UrokCit!AC21,0)</f>
        <v>0</v>
      </c>
      <c r="P26" s="79"/>
      <c r="Q26" s="78">
        <f>IF(UrokCit!AC21&lt;&gt;0,UrokCit!P26*100/UrokCit!AC21,0)</f>
        <v>0</v>
      </c>
      <c r="R26" s="79"/>
      <c r="S26" s="78">
        <f>IF(UrokCit!AC21&lt;&gt;0,UrokCit!R26*100/UrokCit!AC21,0)</f>
        <v>0</v>
      </c>
      <c r="T26" s="79"/>
      <c r="U26" s="76">
        <f>IF(UrokCit!AC21&lt;&gt;0,UrokCit!T26*100/UrokCit!AC21,0)</f>
        <v>0</v>
      </c>
      <c r="V26" s="77"/>
      <c r="W26" s="80"/>
      <c r="X26" s="78">
        <f>IF(UrokCit!AC21&lt;&gt;0,UrokCit!V26*100/UrokCit!AC21,0)</f>
        <v>0</v>
      </c>
      <c r="Y26" s="79"/>
      <c r="Z26" s="76">
        <f>IF(UrokCit!AC21&lt;&gt;0,UrokCit!Y26*100/UrokCit!AC21,0)</f>
        <v>0</v>
      </c>
      <c r="AA26" s="77"/>
      <c r="AB26" s="78">
        <f>IF(UrokCit!AC21&lt;&gt;0,UrokCit!AA26*100/UrokCit!AC21,0)</f>
        <v>0</v>
      </c>
      <c r="AC26" s="81"/>
    </row>
    <row r="27" spans="1:29" ht="12.75">
      <c r="A27" s="1" t="s">
        <v>7</v>
      </c>
      <c r="C27" s="61" t="s">
        <v>105</v>
      </c>
      <c r="D27" s="1" t="s">
        <v>106</v>
      </c>
      <c r="E27" s="72">
        <v>8</v>
      </c>
      <c r="F27" s="73" t="s">
        <v>107</v>
      </c>
      <c r="G27" s="74"/>
      <c r="H27" s="75">
        <f>(UrokCit!J27+UrokCit!L27+UrokCit!N27+UrokCit!P27+UrokCit!R27+UrokCit!T27+UrokCit!V27+UrokCit!Y27+UrokCit!AA27)</f>
        <v>0</v>
      </c>
      <c r="I27" s="76">
        <f>IF(UrokCit!AC21&lt;&gt;0,UrokCit!H27*100/UrokCit!AC21,0)</f>
        <v>0</v>
      </c>
      <c r="J27" s="77"/>
      <c r="K27" s="78">
        <f>IF(UrokCit!AC21&lt;&gt;0,UrokCit!J27*100/UrokCit!AC21,0)</f>
        <v>0</v>
      </c>
      <c r="L27" s="79">
        <f>43693-5522-11071-27100</f>
        <v>0</v>
      </c>
      <c r="M27" s="76">
        <f>IF(UrokCit!AC21&lt;&gt;0,UrokCit!L27*100/UrokCit!AC21,0)</f>
        <v>0</v>
      </c>
      <c r="N27" s="77"/>
      <c r="O27" s="78">
        <f>IF(UrokCit!AC21&lt;&gt;0,UrokCit!N27*100/UrokCit!AC21,0)</f>
        <v>0</v>
      </c>
      <c r="P27" s="79"/>
      <c r="Q27" s="78">
        <f>IF(UrokCit!AC21&lt;&gt;0,UrokCit!P27*100/UrokCit!AC21,0)</f>
        <v>0</v>
      </c>
      <c r="R27" s="79"/>
      <c r="S27" s="78">
        <f>IF(UrokCit!AC21&lt;&gt;0,UrokCit!R27*100/UrokCit!AC21,0)</f>
        <v>0</v>
      </c>
      <c r="T27" s="79"/>
      <c r="U27" s="76">
        <f>IF(UrokCit!AC21&lt;&gt;0,UrokCit!T27*100/UrokCit!AC21,0)</f>
        <v>0</v>
      </c>
      <c r="V27" s="77"/>
      <c r="W27" s="80"/>
      <c r="X27" s="78">
        <f>IF(UrokCit!AC21&lt;&gt;0,UrokCit!V27*100/UrokCit!AC21,0)</f>
        <v>0</v>
      </c>
      <c r="Y27" s="79"/>
      <c r="Z27" s="76">
        <f>IF(UrokCit!AC21&lt;&gt;0,UrokCit!Y27*100/UrokCit!AC21,0)</f>
        <v>0</v>
      </c>
      <c r="AA27" s="77"/>
      <c r="AB27" s="78">
        <f>IF(UrokCit!AC21&lt;&gt;0,UrokCit!AA27*100/UrokCit!AC21,0)</f>
        <v>0</v>
      </c>
      <c r="AC27" s="81"/>
    </row>
    <row r="28" spans="1:29" ht="12.75">
      <c r="A28" s="1" t="s">
        <v>7</v>
      </c>
      <c r="C28" s="61" t="s">
        <v>108</v>
      </c>
      <c r="D28" s="1" t="s">
        <v>109</v>
      </c>
      <c r="E28" s="72">
        <v>9</v>
      </c>
      <c r="F28" s="73" t="s">
        <v>110</v>
      </c>
      <c r="G28" s="74"/>
      <c r="H28" s="75">
        <f>(UrokCit!J28+UrokCit!L28+UrokCit!N28+UrokCit!P28+UrokCit!R28+UrokCit!T28+UrokCit!V28+UrokCit!Y28+UrokCit!AA28)</f>
        <v>0</v>
      </c>
      <c r="I28" s="76">
        <f>IF(UrokCit!AC21&lt;&gt;0,UrokCit!H28*100/UrokCit!AC21,0)</f>
        <v>0</v>
      </c>
      <c r="J28" s="77"/>
      <c r="K28" s="78">
        <f>IF(UrokCit!AC21&lt;&gt;0,UrokCit!J28*100/UrokCit!AC21,0)</f>
        <v>0</v>
      </c>
      <c r="L28" s="79"/>
      <c r="M28" s="76">
        <f>IF(UrokCit!AC21&lt;&gt;0,UrokCit!L28*100/UrokCit!AC21,0)</f>
        <v>0</v>
      </c>
      <c r="N28" s="77"/>
      <c r="O28" s="78">
        <f>IF(UrokCit!AC21&lt;&gt;0,UrokCit!N28*100/UrokCit!AC21,0)</f>
        <v>0</v>
      </c>
      <c r="P28" s="79"/>
      <c r="Q28" s="78">
        <f>IF(UrokCit!AC21&lt;&gt;0,UrokCit!P28*100/UrokCit!AC21,0)</f>
        <v>0</v>
      </c>
      <c r="R28" s="79"/>
      <c r="S28" s="78">
        <f>IF(UrokCit!AC21&lt;&gt;0,UrokCit!R28*100/UrokCit!AC21,0)</f>
        <v>0</v>
      </c>
      <c r="T28" s="79"/>
      <c r="U28" s="76">
        <f>IF(UrokCit!AC21&lt;&gt;0,UrokCit!T28*100/UrokCit!AC21,0)</f>
        <v>0</v>
      </c>
      <c r="V28" s="77"/>
      <c r="W28" s="80"/>
      <c r="X28" s="78">
        <f>IF(UrokCit!AC21&lt;&gt;0,UrokCit!V28*100/UrokCit!AC21,0)</f>
        <v>0</v>
      </c>
      <c r="Y28" s="79"/>
      <c r="Z28" s="76">
        <f>IF(UrokCit!AC21&lt;&gt;0,UrokCit!Y28*100/UrokCit!AC21,0)</f>
        <v>0</v>
      </c>
      <c r="AA28" s="77"/>
      <c r="AB28" s="78">
        <f>IF(UrokCit!AC21&lt;&gt;0,UrokCit!AA28*100/UrokCit!AC21,0)</f>
        <v>0</v>
      </c>
      <c r="AC28" s="81"/>
    </row>
    <row r="29" spans="1:29" ht="12.75">
      <c r="A29" s="1" t="s">
        <v>7</v>
      </c>
      <c r="C29" s="61" t="s">
        <v>111</v>
      </c>
      <c r="D29" s="1" t="s">
        <v>112</v>
      </c>
      <c r="E29" s="72">
        <v>10</v>
      </c>
      <c r="F29" s="73" t="s">
        <v>113</v>
      </c>
      <c r="G29" s="74"/>
      <c r="H29" s="75">
        <f>(UrokCit!J29+UrokCit!L29+UrokCit!N29+UrokCit!P29+UrokCit!R29+UrokCit!T29+UrokCit!V29+UrokCit!Y29+UrokCit!AA29)</f>
        <v>0</v>
      </c>
      <c r="I29" s="76">
        <f>IF(UrokCit!AC21&lt;&gt;0,UrokCit!H29*100/UrokCit!AC21,0)</f>
        <v>0</v>
      </c>
      <c r="J29" s="77"/>
      <c r="K29" s="78">
        <f>IF(UrokCit!AC21&lt;&gt;0,UrokCit!J29*100/UrokCit!AC21,0)</f>
        <v>0</v>
      </c>
      <c r="L29" s="79"/>
      <c r="M29" s="76">
        <f>IF(UrokCit!AC21&lt;&gt;0,UrokCit!L29*100/UrokCit!AC21,0)</f>
        <v>0</v>
      </c>
      <c r="N29" s="77"/>
      <c r="O29" s="78">
        <f>IF(UrokCit!AC21&lt;&gt;0,UrokCit!N29*100/UrokCit!AC21,0)</f>
        <v>0</v>
      </c>
      <c r="P29" s="79"/>
      <c r="Q29" s="78">
        <f>IF(UrokCit!AC21&lt;&gt;0,UrokCit!P29*100/UrokCit!AC21,0)</f>
        <v>0</v>
      </c>
      <c r="R29" s="79"/>
      <c r="S29" s="78">
        <f>IF(UrokCit!AC21&lt;&gt;0,UrokCit!R29*100/UrokCit!AC21,0)</f>
        <v>0</v>
      </c>
      <c r="T29" s="79"/>
      <c r="U29" s="76">
        <f>IF(UrokCit!AC21&lt;&gt;0,UrokCit!T29*100/UrokCit!AC21,0)</f>
        <v>0</v>
      </c>
      <c r="V29" s="77"/>
      <c r="W29" s="80"/>
      <c r="X29" s="78">
        <f>IF(UrokCit!AC21&lt;&gt;0,UrokCit!V29*100/UrokCit!AC21,0)</f>
        <v>0</v>
      </c>
      <c r="Y29" s="79"/>
      <c r="Z29" s="76">
        <f>IF(UrokCit!AC21&lt;&gt;0,UrokCit!Y29*100/UrokCit!AC21,0)</f>
        <v>0</v>
      </c>
      <c r="AA29" s="77"/>
      <c r="AB29" s="78">
        <f>IF(UrokCit!AC21&lt;&gt;0,UrokCit!AA29*100/UrokCit!AC21,0)</f>
        <v>0</v>
      </c>
      <c r="AC29" s="81"/>
    </row>
    <row r="30" spans="1:29" ht="12.75">
      <c r="A30" s="1" t="s">
        <v>7</v>
      </c>
      <c r="C30" s="61" t="s">
        <v>114</v>
      </c>
      <c r="D30" s="1" t="s">
        <v>115</v>
      </c>
      <c r="E30" s="83">
        <v>11</v>
      </c>
      <c r="F30" s="84" t="s">
        <v>116</v>
      </c>
      <c r="H30" s="85">
        <f>(UrokCit!J30+UrokCit!L30+UrokCit!N30+UrokCit!P30+UrokCit!R30+UrokCit!T30+UrokCit!V30+UrokCit!Y30+UrokCit!AA30)</f>
        <v>0</v>
      </c>
      <c r="I30" s="86">
        <f>IF(UrokCit!AC21&lt;&gt;0,UrokCit!H30*100/UrokCit!AC21,0)</f>
        <v>0</v>
      </c>
      <c r="J30" s="87"/>
      <c r="K30" s="88">
        <f>IF(UrokCit!AC21&lt;&gt;0,UrokCit!J30*100/UrokCit!AC21,0)</f>
        <v>0</v>
      </c>
      <c r="L30" s="89"/>
      <c r="M30" s="86">
        <f>IF(UrokCit!AC21&lt;&gt;0,UrokCit!L30*100/UrokCit!AC21,0)</f>
        <v>0</v>
      </c>
      <c r="N30" s="87"/>
      <c r="O30" s="88">
        <f>IF(UrokCit!AC21&lt;&gt;0,UrokCit!N30*100/UrokCit!AC21,0)</f>
        <v>0</v>
      </c>
      <c r="P30" s="89"/>
      <c r="Q30" s="88">
        <f>IF(UrokCit!AC21&lt;&gt;0,UrokCit!P30*100/UrokCit!AC21,0)</f>
        <v>0</v>
      </c>
      <c r="R30" s="89"/>
      <c r="S30" s="88">
        <f>IF(UrokCit!AC21&lt;&gt;0,UrokCit!R30*100/UrokCit!AC21,0)</f>
        <v>0</v>
      </c>
      <c r="T30" s="89"/>
      <c r="U30" s="86">
        <f>IF(UrokCit!AC21&lt;&gt;0,UrokCit!T30*100/UrokCit!AC21,0)</f>
        <v>0</v>
      </c>
      <c r="V30" s="87"/>
      <c r="W30" s="90"/>
      <c r="X30" s="88">
        <f>IF(UrokCit!AC21&lt;&gt;0,UrokCit!V30*100/UrokCit!AC21,0)</f>
        <v>0</v>
      </c>
      <c r="Y30" s="89"/>
      <c r="Z30" s="86">
        <f>IF(UrokCit!AC21&lt;&gt;0,UrokCit!Y30*100/UrokCit!AC21,0)</f>
        <v>0</v>
      </c>
      <c r="AA30" s="87"/>
      <c r="AB30" s="88">
        <f>IF(UrokCit!AC21&lt;&gt;0,UrokCit!AA30*100/UrokCit!AC21,0)</f>
        <v>0</v>
      </c>
      <c r="AC30" s="81"/>
    </row>
    <row r="31" spans="1:29" ht="12.75">
      <c r="A31" s="1" t="s">
        <v>7</v>
      </c>
      <c r="C31" s="61" t="s">
        <v>117</v>
      </c>
      <c r="D31" s="1" t="s">
        <v>118</v>
      </c>
      <c r="E31" s="91">
        <v>12</v>
      </c>
      <c r="F31" s="92" t="s">
        <v>119</v>
      </c>
      <c r="H31" s="93">
        <f>(UrokCit!J31+UrokCit!L31+UrokCit!N31+UrokCit!P31+UrokCit!R31+UrokCit!T31+UrokCit!V31+UrokCit!Y31+UrokCit!AA31)</f>
        <v>417061</v>
      </c>
      <c r="I31" s="94">
        <f>IF(UrokCit!AC21&lt;&gt;0,UrokCit!H31*100/UrokCit!AC21,0)</f>
        <v>0</v>
      </c>
      <c r="J31" s="93">
        <f>SUM(UrokCit!J21:UrokCit!J30)</f>
        <v>0</v>
      </c>
      <c r="K31" s="94">
        <f>IF(UrokCit!AC21&lt;&gt;0,UrokCit!J31*100/UrokCit!AC21,0)</f>
        <v>0</v>
      </c>
      <c r="L31" s="93">
        <f>SUM(UrokCit!L21:UrokCit!L30)</f>
        <v>207388</v>
      </c>
      <c r="M31" s="94">
        <f>IF(UrokCit!AC21&lt;&gt;0,UrokCit!L31*100/UrokCit!AC21,0)</f>
        <v>0</v>
      </c>
      <c r="N31" s="93">
        <f>SUM(UrokCit!N21:UrokCit!N30)</f>
        <v>0</v>
      </c>
      <c r="O31" s="94">
        <f>IF(UrokCit!AC21&lt;&gt;0,UrokCit!N31*100/UrokCit!AC21,0)</f>
        <v>0</v>
      </c>
      <c r="P31" s="93">
        <f>SUM(UrokCit!P21:UrokCit!P30)</f>
        <v>0</v>
      </c>
      <c r="Q31" s="94">
        <f>IF(UrokCit!AC21&lt;&gt;0,UrokCit!P31*100/UrokCit!AC21,0)</f>
        <v>0</v>
      </c>
      <c r="R31" s="95">
        <f>SUM(UrokCit!R21:UrokCit!R30)</f>
        <v>0</v>
      </c>
      <c r="S31" s="94">
        <f>IF(UrokCit!AC21&lt;&gt;0,UrokCit!R31*100/UrokCit!AC21,0)</f>
        <v>0</v>
      </c>
      <c r="T31" s="95">
        <f>SUM(UrokCit!T21:UrokCit!T30)</f>
        <v>209582</v>
      </c>
      <c r="U31" s="94">
        <f>IF(UrokCit!AC21&lt;&gt;0,UrokCit!T31*100/UrokCit!AC21,0)</f>
        <v>0</v>
      </c>
      <c r="V31" s="93">
        <f>SUM(UrokCit!V21:UrokCit!V30)</f>
        <v>0</v>
      </c>
      <c r="W31" s="96">
        <f>SUM(UrokCit!W21:UrokCit!W30)</f>
        <v>0</v>
      </c>
      <c r="X31" s="97">
        <f>IF(UrokCit!AC21&lt;&gt;0,UrokCit!V31*100/UrokCit!AC21,0)</f>
        <v>0</v>
      </c>
      <c r="Y31" s="93">
        <f>SUM(UrokCit!Y21:UrokCit!Y30)</f>
        <v>0</v>
      </c>
      <c r="Z31" s="94">
        <f>IF(UrokCit!AC21&lt;&gt;0,UrokCit!Y31*100/UrokCit!AC21,0)</f>
        <v>0</v>
      </c>
      <c r="AA31" s="93">
        <f>SUM(UrokCit!AA21:UrokCit!AA30)</f>
        <v>91</v>
      </c>
      <c r="AB31" s="94">
        <f>IF(UrokCit!AC21&lt;&gt;0,UrokCit!AA31*100/UrokCit!AC21,0)</f>
        <v>0</v>
      </c>
      <c r="AC31" s="81"/>
    </row>
    <row r="32" spans="1:28" ht="12.75">
      <c r="A32" s="1" t="s">
        <v>5</v>
      </c>
      <c r="C32" s="98"/>
      <c r="E32" s="55">
        <v>13</v>
      </c>
      <c r="F32" s="56" t="s">
        <v>120</v>
      </c>
      <c r="H32" s="99"/>
      <c r="I32" s="100"/>
      <c r="J32" s="101"/>
      <c r="K32" s="100"/>
      <c r="L32" s="101"/>
      <c r="M32" s="100"/>
      <c r="N32" s="101"/>
      <c r="O32" s="100"/>
      <c r="P32" s="101"/>
      <c r="Q32" s="100"/>
      <c r="R32" s="101"/>
      <c r="S32" s="102"/>
      <c r="T32" s="101"/>
      <c r="U32" s="100"/>
      <c r="V32" s="101"/>
      <c r="W32" s="101"/>
      <c r="X32" s="100"/>
      <c r="Y32" s="101"/>
      <c r="Z32" s="100"/>
      <c r="AA32" s="101"/>
      <c r="AB32" s="102"/>
    </row>
    <row r="33" spans="1:29" ht="25.5">
      <c r="A33" s="1" t="s">
        <v>7</v>
      </c>
      <c r="C33" s="103" t="s">
        <v>121</v>
      </c>
      <c r="D33" s="1" t="s">
        <v>122</v>
      </c>
      <c r="E33" s="62">
        <v>14</v>
      </c>
      <c r="F33" s="104" t="s">
        <v>89</v>
      </c>
      <c r="G33" s="64"/>
      <c r="H33" s="65">
        <f>(UrokCit!J33+UrokCit!L33+UrokCit!N33+UrokCit!P33+UrokCit!R33+UrokCit!T33+UrokCit!V33+UrokCit!Y33+UrokCit!AA33)</f>
        <v>0</v>
      </c>
      <c r="I33" s="66">
        <f>IF(UrokCit!AC21&lt;&gt;0,UrokCit!H33*100/UrokCit!AC21,0)</f>
        <v>0</v>
      </c>
      <c r="J33" s="105"/>
      <c r="K33" s="106">
        <f>IF(UrokCit!AC21&lt;&gt;0,UrokCit!J33*100/UrokCit!AC21,0)</f>
        <v>0</v>
      </c>
      <c r="L33" s="69"/>
      <c r="M33" s="70">
        <f>IF(UrokCit!AC21&lt;&gt;0,UrokCit!L33*100/UrokCit!AC21,0)</f>
        <v>0</v>
      </c>
      <c r="N33" s="105"/>
      <c r="O33" s="106">
        <f>IF(UrokCit!AC21&lt;&gt;0,UrokCit!N33*100/UrokCit!AC21,0)</f>
        <v>0</v>
      </c>
      <c r="P33" s="69"/>
      <c r="Q33" s="68">
        <f>IF(UrokCit!AC21&lt;&gt;0,UrokCit!P33*100/UrokCit!AC21,0)</f>
        <v>0</v>
      </c>
      <c r="R33" s="107"/>
      <c r="S33" s="106">
        <f>IF(UrokCit!AC21&lt;&gt;0,UrokCit!R33*100/UrokCit!AC21,0)</f>
        <v>0</v>
      </c>
      <c r="T33" s="69"/>
      <c r="U33" s="70">
        <f>IF(UrokCit!AC21&lt;&gt;0,UrokCit!T33*100/UrokCit!AC21,0)</f>
        <v>0</v>
      </c>
      <c r="V33" s="105"/>
      <c r="W33" s="108"/>
      <c r="X33" s="106">
        <f>IF(UrokCit!AC21&lt;&gt;0,UrokCit!V33*100/UrokCit!AC21,0)</f>
        <v>0</v>
      </c>
      <c r="Y33" s="69"/>
      <c r="Z33" s="70">
        <f>IF(UrokCit!AC21&lt;&gt;0,UrokCit!Y33*100/UrokCit!AC21,0)</f>
        <v>0</v>
      </c>
      <c r="AA33" s="105"/>
      <c r="AB33" s="106">
        <f>IF(UrokCit!AC21&lt;&gt;0,UrokCit!AA33*100/UrokCit!AC21,0)</f>
        <v>0</v>
      </c>
      <c r="AC33" s="81"/>
    </row>
    <row r="34" spans="1:29" ht="12.75">
      <c r="A34" s="1" t="s">
        <v>7</v>
      </c>
      <c r="C34" s="109" t="s">
        <v>123</v>
      </c>
      <c r="D34" s="1" t="s">
        <v>124</v>
      </c>
      <c r="E34" s="72">
        <v>15</v>
      </c>
      <c r="F34" s="73" t="s">
        <v>92</v>
      </c>
      <c r="G34" s="74"/>
      <c r="H34" s="75">
        <f>(UrokCit!J34+UrokCit!L34+UrokCit!N34+UrokCit!P34+UrokCit!R34+UrokCit!T34+UrokCit!V34+UrokCit!Y34+UrokCit!AA34)</f>
        <v>0</v>
      </c>
      <c r="I34" s="76">
        <f>IF(UrokCit!AC21&lt;&gt;0,UrokCit!H34*100/UrokCit!AC21,0)</f>
        <v>0</v>
      </c>
      <c r="J34" s="77"/>
      <c r="K34" s="78">
        <f>IF(UrokCit!AC21&lt;&gt;0,UrokCit!J34*100/UrokCit!AC21,0)</f>
        <v>0</v>
      </c>
      <c r="L34" s="79"/>
      <c r="M34" s="76">
        <f>IF(UrokCit!AC21&lt;&gt;0,UrokCit!L34*100/UrokCit!AC21,0)</f>
        <v>0</v>
      </c>
      <c r="N34" s="77"/>
      <c r="O34" s="78">
        <f>IF(UrokCit!AC21&lt;&gt;0,UrokCit!N34*100/UrokCit!AC21,0)</f>
        <v>0</v>
      </c>
      <c r="P34" s="79"/>
      <c r="Q34" s="78">
        <f>IF(UrokCit!AC21&lt;&gt;0,UrokCit!P34*100/UrokCit!AC21,0)</f>
        <v>0</v>
      </c>
      <c r="R34" s="79"/>
      <c r="S34" s="78">
        <f>IF(UrokCit!AC21&lt;&gt;0,UrokCit!R34*100/UrokCit!AC21,0)</f>
        <v>0</v>
      </c>
      <c r="T34" s="79"/>
      <c r="U34" s="76">
        <f>IF(UrokCit!AC21&lt;&gt;0,UrokCit!T34*100/UrokCit!AC21,0)</f>
        <v>0</v>
      </c>
      <c r="V34" s="77"/>
      <c r="W34" s="80"/>
      <c r="X34" s="78">
        <f>IF(UrokCit!AC21&lt;&gt;0,UrokCit!V34*100/UrokCit!AC21,0)</f>
        <v>0</v>
      </c>
      <c r="Y34" s="79"/>
      <c r="Z34" s="76">
        <f>IF(UrokCit!AC21&lt;&gt;0,UrokCit!Y34*100/UrokCit!AC21,0)</f>
        <v>0</v>
      </c>
      <c r="AA34" s="77"/>
      <c r="AB34" s="78">
        <f>IF(UrokCit!AC21&lt;&gt;0,UrokCit!AA34*100/UrokCit!AC21,0)</f>
        <v>0</v>
      </c>
      <c r="AC34" s="81"/>
    </row>
    <row r="35" spans="1:29" ht="12.75">
      <c r="A35" s="1" t="s">
        <v>7</v>
      </c>
      <c r="C35" s="109" t="s">
        <v>125</v>
      </c>
      <c r="D35" s="1" t="s">
        <v>126</v>
      </c>
      <c r="E35" s="72">
        <v>16</v>
      </c>
      <c r="F35" s="73" t="s">
        <v>95</v>
      </c>
      <c r="G35" s="74"/>
      <c r="H35" s="75">
        <f>(UrokCit!J35+UrokCit!L35+UrokCit!N35+UrokCit!P35+UrokCit!R35+UrokCit!T35+UrokCit!V35+UrokCit!Y35+UrokCit!AA35)</f>
        <v>0</v>
      </c>
      <c r="I35" s="76">
        <f>IF(UrokCit!AC21&lt;&gt;0,UrokCit!H35*100/UrokCit!AC21,0)</f>
        <v>0</v>
      </c>
      <c r="J35" s="77"/>
      <c r="K35" s="78">
        <f>IF(UrokCit!AC21&lt;&gt;0,UrokCit!J35*100/UrokCit!AC21,0)</f>
        <v>0</v>
      </c>
      <c r="L35" s="79"/>
      <c r="M35" s="76">
        <f>IF(UrokCit!AC21&lt;&gt;0,UrokCit!L35*100/UrokCit!AC21,0)</f>
        <v>0</v>
      </c>
      <c r="N35" s="77"/>
      <c r="O35" s="78">
        <f>IF(UrokCit!AC21&lt;&gt;0,UrokCit!N35*100/UrokCit!AC21,0)</f>
        <v>0</v>
      </c>
      <c r="P35" s="79"/>
      <c r="Q35" s="78">
        <f>IF(UrokCit!AC21&lt;&gt;0,UrokCit!P35*100/UrokCit!AC21,0)</f>
        <v>0</v>
      </c>
      <c r="R35" s="79"/>
      <c r="S35" s="78">
        <f>IF(UrokCit!AC21&lt;&gt;0,UrokCit!R35*100/UrokCit!AC21,0)</f>
        <v>0</v>
      </c>
      <c r="T35" s="79"/>
      <c r="U35" s="76">
        <f>IF(UrokCit!AC21&lt;&gt;0,UrokCit!T35*100/UrokCit!AC21,0)</f>
        <v>0</v>
      </c>
      <c r="V35" s="77"/>
      <c r="W35" s="80"/>
      <c r="X35" s="78">
        <f>IF(UrokCit!AC21&lt;&gt;0,UrokCit!V35*100/UrokCit!AC21,0)</f>
        <v>0</v>
      </c>
      <c r="Y35" s="79"/>
      <c r="Z35" s="76">
        <f>IF(UrokCit!AC21&lt;&gt;0,UrokCit!Y35*100/UrokCit!AC21,0)</f>
        <v>0</v>
      </c>
      <c r="AA35" s="77"/>
      <c r="AB35" s="78">
        <f>IF(UrokCit!AC21&lt;&gt;0,UrokCit!AA35*100/UrokCit!AC21,0)</f>
        <v>0</v>
      </c>
      <c r="AC35" s="81"/>
    </row>
    <row r="36" spans="1:29" ht="12.75">
      <c r="A36" s="1" t="s">
        <v>7</v>
      </c>
      <c r="C36" s="110" t="s">
        <v>127</v>
      </c>
      <c r="D36" s="1" t="s">
        <v>128</v>
      </c>
      <c r="E36" s="72">
        <v>17</v>
      </c>
      <c r="F36" s="82" t="s">
        <v>98</v>
      </c>
      <c r="G36" s="74"/>
      <c r="H36" s="75">
        <f>(UrokCit!J36+UrokCit!L36+UrokCit!N36+UrokCit!P36+UrokCit!R36+UrokCit!T36+UrokCit!V36+UrokCit!Y36+UrokCit!AA36)</f>
        <v>0</v>
      </c>
      <c r="I36" s="76">
        <f>IF(UrokCit!AC21&lt;&gt;0,UrokCit!H36*100/UrokCit!AC21,0)</f>
        <v>0</v>
      </c>
      <c r="J36" s="77"/>
      <c r="K36" s="78">
        <f>IF(UrokCit!AC21&lt;&gt;0,UrokCit!J36*100/UrokCit!AC21,0)</f>
        <v>0</v>
      </c>
      <c r="L36" s="79"/>
      <c r="M36" s="76">
        <f>IF(UrokCit!AC21&lt;&gt;0,UrokCit!L36*100/UrokCit!AC21,0)</f>
        <v>0</v>
      </c>
      <c r="N36" s="77"/>
      <c r="O36" s="78">
        <f>IF(UrokCit!AC21&lt;&gt;0,UrokCit!N36*100/UrokCit!AC21,0)</f>
        <v>0</v>
      </c>
      <c r="P36" s="79"/>
      <c r="Q36" s="78">
        <f>IF(UrokCit!AC21&lt;&gt;0,UrokCit!P36*100/UrokCit!AC21,0)</f>
        <v>0</v>
      </c>
      <c r="R36" s="79"/>
      <c r="S36" s="78">
        <f>IF(UrokCit!AC21&lt;&gt;0,UrokCit!R36*100/UrokCit!AC21,0)</f>
        <v>0</v>
      </c>
      <c r="T36" s="79"/>
      <c r="U36" s="76">
        <f>IF(UrokCit!AC21&lt;&gt;0,UrokCit!T36*100/UrokCit!AC21,0)</f>
        <v>0</v>
      </c>
      <c r="V36" s="77"/>
      <c r="W36" s="80"/>
      <c r="X36" s="78">
        <f>IF(UrokCit!AC21&lt;&gt;0,UrokCit!V36*100/UrokCit!AC21,0)</f>
        <v>0</v>
      </c>
      <c r="Y36" s="79"/>
      <c r="Z36" s="76">
        <f>IF(UrokCit!AC21&lt;&gt;0,UrokCit!Y36*100/UrokCit!AC21,0)</f>
        <v>0</v>
      </c>
      <c r="AA36" s="77"/>
      <c r="AB36" s="78">
        <f>IF(UrokCit!AC21&lt;&gt;0,UrokCit!AA36*100/UrokCit!AC21,0)</f>
        <v>0</v>
      </c>
      <c r="AC36" s="81"/>
    </row>
    <row r="37" spans="1:29" ht="12.75">
      <c r="A37" s="1" t="s">
        <v>7</v>
      </c>
      <c r="C37" s="109" t="s">
        <v>129</v>
      </c>
      <c r="D37" s="1" t="s">
        <v>130</v>
      </c>
      <c r="E37" s="72">
        <v>18</v>
      </c>
      <c r="F37" s="73" t="s">
        <v>101</v>
      </c>
      <c r="G37" s="74"/>
      <c r="H37" s="75">
        <f>(UrokCit!J37+UrokCit!L37+UrokCit!N37+UrokCit!P37+UrokCit!R37+UrokCit!T37+UrokCit!V37+UrokCit!Y37+UrokCit!AA37)</f>
        <v>0</v>
      </c>
      <c r="I37" s="76">
        <f>IF(UrokCit!AC21&lt;&gt;0,UrokCit!H37*100/UrokCit!AC21,0)</f>
        <v>0</v>
      </c>
      <c r="J37" s="77"/>
      <c r="K37" s="78">
        <f>IF(UrokCit!AC21&lt;&gt;0,UrokCit!J37*100/UrokCit!AC21,0)</f>
        <v>0</v>
      </c>
      <c r="L37" s="79"/>
      <c r="M37" s="76">
        <f>IF(UrokCit!AC21&lt;&gt;0,UrokCit!L37*100/UrokCit!AC21,0)</f>
        <v>0</v>
      </c>
      <c r="N37" s="77"/>
      <c r="O37" s="78">
        <f>IF(UrokCit!AC21&lt;&gt;0,UrokCit!N37*100/UrokCit!AC21,0)</f>
        <v>0</v>
      </c>
      <c r="P37" s="79"/>
      <c r="Q37" s="78">
        <f>IF(UrokCit!AC21&lt;&gt;0,UrokCit!P37*100/UrokCit!AC21,0)</f>
        <v>0</v>
      </c>
      <c r="R37" s="79"/>
      <c r="S37" s="78">
        <f>IF(UrokCit!AC21&lt;&gt;0,UrokCit!R37*100/UrokCit!AC21,0)</f>
        <v>0</v>
      </c>
      <c r="T37" s="79"/>
      <c r="U37" s="76">
        <f>IF(UrokCit!AC21&lt;&gt;0,UrokCit!T37*100/UrokCit!AC21,0)</f>
        <v>0</v>
      </c>
      <c r="V37" s="77"/>
      <c r="W37" s="80"/>
      <c r="X37" s="78">
        <f>IF(UrokCit!AC21&lt;&gt;0,UrokCit!V37*100/UrokCit!AC21,0)</f>
        <v>0</v>
      </c>
      <c r="Y37" s="79"/>
      <c r="Z37" s="76">
        <f>IF(UrokCit!AC21&lt;&gt;0,UrokCit!Y37*100/UrokCit!AC21,0)</f>
        <v>0</v>
      </c>
      <c r="AA37" s="77"/>
      <c r="AB37" s="78">
        <f>IF(UrokCit!AC21&lt;&gt;0,UrokCit!AA37*100/UrokCit!AC21,0)</f>
        <v>0</v>
      </c>
      <c r="AC37" s="81"/>
    </row>
    <row r="38" spans="1:29" ht="12.75">
      <c r="A38" s="1" t="s">
        <v>7</v>
      </c>
      <c r="C38" s="109" t="s">
        <v>131</v>
      </c>
      <c r="D38" s="1" t="s">
        <v>132</v>
      </c>
      <c r="E38" s="72">
        <v>19</v>
      </c>
      <c r="F38" s="73" t="s">
        <v>104</v>
      </c>
      <c r="G38" s="74"/>
      <c r="H38" s="75">
        <f>(UrokCit!J38+UrokCit!L38+UrokCit!N38+UrokCit!P38+UrokCit!R38+UrokCit!T38+UrokCit!V38+UrokCit!Y38+UrokCit!AA38)</f>
        <v>0</v>
      </c>
      <c r="I38" s="76">
        <f>IF(UrokCit!AC21&lt;&gt;0,UrokCit!H38*100/UrokCit!AC21,0)</f>
        <v>0</v>
      </c>
      <c r="J38" s="77"/>
      <c r="K38" s="78">
        <f>IF(UrokCit!AC21&lt;&gt;0,UrokCit!J38*100/UrokCit!AC21,0)</f>
        <v>0</v>
      </c>
      <c r="L38" s="79"/>
      <c r="M38" s="76">
        <f>IF(UrokCit!AC21&lt;&gt;0,UrokCit!L38*100/UrokCit!AC21,0)</f>
        <v>0</v>
      </c>
      <c r="N38" s="77"/>
      <c r="O38" s="78">
        <f>IF(UrokCit!AC21&lt;&gt;0,UrokCit!N38*100/UrokCit!AC21,0)</f>
        <v>0</v>
      </c>
      <c r="P38" s="79"/>
      <c r="Q38" s="78">
        <f>IF(UrokCit!AC21&lt;&gt;0,UrokCit!P38*100/UrokCit!AC21,0)</f>
        <v>0</v>
      </c>
      <c r="R38" s="79"/>
      <c r="S38" s="78">
        <f>IF(UrokCit!AC21&lt;&gt;0,UrokCit!R38*100/UrokCit!AC21,0)</f>
        <v>0</v>
      </c>
      <c r="T38" s="79"/>
      <c r="U38" s="76">
        <f>IF(UrokCit!AC21&lt;&gt;0,UrokCit!T38*100/UrokCit!AC21,0)</f>
        <v>0</v>
      </c>
      <c r="V38" s="77"/>
      <c r="W38" s="80"/>
      <c r="X38" s="78">
        <f>IF(UrokCit!AC21&lt;&gt;0,UrokCit!V38*100/UrokCit!AC21,0)</f>
        <v>0</v>
      </c>
      <c r="Y38" s="79"/>
      <c r="Z38" s="76">
        <f>IF(UrokCit!AC21&lt;&gt;0,UrokCit!Y38*100/UrokCit!AC21,0)</f>
        <v>0</v>
      </c>
      <c r="AA38" s="77"/>
      <c r="AB38" s="78">
        <f>IF(UrokCit!AC21&lt;&gt;0,UrokCit!AA38*100/UrokCit!AC21,0)</f>
        <v>0</v>
      </c>
      <c r="AC38" s="81"/>
    </row>
    <row r="39" spans="1:29" ht="12.75">
      <c r="A39" s="1" t="s">
        <v>7</v>
      </c>
      <c r="C39" s="109" t="s">
        <v>133</v>
      </c>
      <c r="D39" s="1" t="s">
        <v>134</v>
      </c>
      <c r="E39" s="72">
        <v>20</v>
      </c>
      <c r="F39" s="73" t="s">
        <v>107</v>
      </c>
      <c r="G39" s="74"/>
      <c r="H39" s="75">
        <f>(UrokCit!J39+UrokCit!L39+UrokCit!N39+UrokCit!P39+UrokCit!R39+UrokCit!T39+UrokCit!V39+UrokCit!Y39+UrokCit!AA39)</f>
        <v>0</v>
      </c>
      <c r="I39" s="76">
        <f>IF(UrokCit!AC21&lt;&gt;0,UrokCit!H39*100/UrokCit!AC21,0)</f>
        <v>0</v>
      </c>
      <c r="J39" s="77"/>
      <c r="K39" s="78">
        <f>IF(UrokCit!AC21&lt;&gt;0,UrokCit!J39*100/UrokCit!AC21,0)</f>
        <v>0</v>
      </c>
      <c r="L39" s="79"/>
      <c r="M39" s="76">
        <f>IF(UrokCit!AC21&lt;&gt;0,UrokCit!L39*100/UrokCit!AC21,0)</f>
        <v>0</v>
      </c>
      <c r="N39" s="77"/>
      <c r="O39" s="78">
        <f>IF(UrokCit!AC21&lt;&gt;0,UrokCit!N39*100/UrokCit!AC21,0)</f>
        <v>0</v>
      </c>
      <c r="P39" s="79"/>
      <c r="Q39" s="78">
        <f>IF(UrokCit!AC21&lt;&gt;0,UrokCit!P39*100/UrokCit!AC21,0)</f>
        <v>0</v>
      </c>
      <c r="R39" s="79"/>
      <c r="S39" s="78">
        <f>IF(UrokCit!AC21&lt;&gt;0,UrokCit!R39*100/UrokCit!AC21,0)</f>
        <v>0</v>
      </c>
      <c r="T39" s="79"/>
      <c r="U39" s="76">
        <f>IF(UrokCit!AC21&lt;&gt;0,UrokCit!T39*100/UrokCit!AC21,0)</f>
        <v>0</v>
      </c>
      <c r="V39" s="77"/>
      <c r="W39" s="80"/>
      <c r="X39" s="78">
        <f>IF(UrokCit!AC21&lt;&gt;0,UrokCit!V39*100/UrokCit!AC21,0)</f>
        <v>0</v>
      </c>
      <c r="Y39" s="79"/>
      <c r="Z39" s="76">
        <f>IF(UrokCit!AC21&lt;&gt;0,UrokCit!Y39*100/UrokCit!AC21,0)</f>
        <v>0</v>
      </c>
      <c r="AA39" s="77"/>
      <c r="AB39" s="78">
        <f>IF(UrokCit!AC21&lt;&gt;0,UrokCit!AA39*100/UrokCit!AC21,0)</f>
        <v>0</v>
      </c>
      <c r="AC39" s="81"/>
    </row>
    <row r="40" spans="1:29" ht="12.75">
      <c r="A40" s="1" t="s">
        <v>7</v>
      </c>
      <c r="C40" s="109" t="s">
        <v>135</v>
      </c>
      <c r="D40" s="1" t="s">
        <v>136</v>
      </c>
      <c r="E40" s="72">
        <v>21</v>
      </c>
      <c r="F40" s="73" t="s">
        <v>110</v>
      </c>
      <c r="G40" s="74"/>
      <c r="H40" s="75">
        <f>(UrokCit!J40+UrokCit!L40+UrokCit!N40+UrokCit!P40+UrokCit!R40+UrokCit!T40+UrokCit!V40+UrokCit!Y40+UrokCit!AA40)</f>
        <v>0</v>
      </c>
      <c r="I40" s="76">
        <f>IF(UrokCit!AC21&lt;&gt;0,UrokCit!H40*100/UrokCit!AC21,0)</f>
        <v>0</v>
      </c>
      <c r="J40" s="77"/>
      <c r="K40" s="78">
        <f>IF(UrokCit!AC21&lt;&gt;0,UrokCit!J40*100/UrokCit!AC21,0)</f>
        <v>0</v>
      </c>
      <c r="L40" s="79"/>
      <c r="M40" s="76">
        <f>IF(UrokCit!AC21&lt;&gt;0,UrokCit!L40*100/UrokCit!AC21,0)</f>
        <v>0</v>
      </c>
      <c r="N40" s="77"/>
      <c r="O40" s="78">
        <f>IF(UrokCit!AC21&lt;&gt;0,UrokCit!N40*100/UrokCit!AC21,0)</f>
        <v>0</v>
      </c>
      <c r="P40" s="79"/>
      <c r="Q40" s="78">
        <f>IF(UrokCit!AC21&lt;&gt;0,UrokCit!P40*100/UrokCit!AC21,0)</f>
        <v>0</v>
      </c>
      <c r="R40" s="79"/>
      <c r="S40" s="78">
        <f>IF(UrokCit!AC21&lt;&gt;0,UrokCit!R40*100/UrokCit!AC21,0)</f>
        <v>0</v>
      </c>
      <c r="T40" s="79"/>
      <c r="U40" s="76">
        <f>IF(UrokCit!AC21&lt;&gt;0,UrokCit!T40*100/UrokCit!AC21,0)</f>
        <v>0</v>
      </c>
      <c r="V40" s="77"/>
      <c r="W40" s="80"/>
      <c r="X40" s="78">
        <f>IF(UrokCit!AC21&lt;&gt;0,UrokCit!V40*100/UrokCit!AC21,0)</f>
        <v>0</v>
      </c>
      <c r="Y40" s="79"/>
      <c r="Z40" s="76">
        <f>IF(UrokCit!AC21&lt;&gt;0,UrokCit!Y40*100/UrokCit!AC21,0)</f>
        <v>0</v>
      </c>
      <c r="AA40" s="77"/>
      <c r="AB40" s="78">
        <f>IF(UrokCit!AC21&lt;&gt;0,UrokCit!AA40*100/UrokCit!AC21,0)</f>
        <v>0</v>
      </c>
      <c r="AC40" s="81"/>
    </row>
    <row r="41" spans="1:29" ht="12.75">
      <c r="A41" s="1" t="s">
        <v>7</v>
      </c>
      <c r="C41" s="109" t="s">
        <v>137</v>
      </c>
      <c r="D41" s="1" t="s">
        <v>138</v>
      </c>
      <c r="E41" s="72">
        <v>22</v>
      </c>
      <c r="F41" s="73" t="s">
        <v>113</v>
      </c>
      <c r="G41" s="74"/>
      <c r="H41" s="75">
        <f>(UrokCit!J41+UrokCit!L41+UrokCit!N41+UrokCit!P41+UrokCit!R41+UrokCit!T41+UrokCit!V41+UrokCit!Y41+UrokCit!AA41)</f>
        <v>0</v>
      </c>
      <c r="I41" s="76">
        <f>IF(UrokCit!AC21&lt;&gt;0,UrokCit!H41*100/UrokCit!AC21,0)</f>
        <v>0</v>
      </c>
      <c r="J41" s="77"/>
      <c r="K41" s="78">
        <f>IF(UrokCit!AC21&lt;&gt;0,UrokCit!J41*100/UrokCit!AC21,0)</f>
        <v>0</v>
      </c>
      <c r="L41" s="79"/>
      <c r="M41" s="76">
        <f>IF(UrokCit!AC21&lt;&gt;0,UrokCit!L41*100/UrokCit!AC21,0)</f>
        <v>0</v>
      </c>
      <c r="N41" s="77"/>
      <c r="O41" s="78">
        <f>IF(UrokCit!AC21&lt;&gt;0,UrokCit!N41*100/UrokCit!AC21,0)</f>
        <v>0</v>
      </c>
      <c r="P41" s="79"/>
      <c r="Q41" s="78">
        <f>IF(UrokCit!AC21&lt;&gt;0,UrokCit!P41*100/UrokCit!AC21,0)</f>
        <v>0</v>
      </c>
      <c r="R41" s="79"/>
      <c r="S41" s="78">
        <f>IF(UrokCit!AC21&lt;&gt;0,UrokCit!R41*100/UrokCit!AC21,0)</f>
        <v>0</v>
      </c>
      <c r="T41" s="79"/>
      <c r="U41" s="76">
        <f>IF(UrokCit!AC21&lt;&gt;0,UrokCit!T41*100/UrokCit!AC21,0)</f>
        <v>0</v>
      </c>
      <c r="V41" s="77"/>
      <c r="W41" s="80"/>
      <c r="X41" s="78">
        <f>IF(UrokCit!AC21&lt;&gt;0,UrokCit!V41*100/UrokCit!AC21,0)</f>
        <v>0</v>
      </c>
      <c r="Y41" s="79"/>
      <c r="Z41" s="76">
        <f>IF(UrokCit!AC21&lt;&gt;0,UrokCit!Y41*100/UrokCit!AC21,0)</f>
        <v>0</v>
      </c>
      <c r="AA41" s="77"/>
      <c r="AB41" s="78">
        <f>IF(UrokCit!AC21&lt;&gt;0,UrokCit!AA41*100/UrokCit!AC21,0)</f>
        <v>0</v>
      </c>
      <c r="AC41" s="81"/>
    </row>
    <row r="42" spans="1:29" ht="12.75">
      <c r="A42" s="1" t="s">
        <v>7</v>
      </c>
      <c r="C42" s="109" t="s">
        <v>139</v>
      </c>
      <c r="D42" s="1" t="s">
        <v>140</v>
      </c>
      <c r="E42" s="83">
        <v>23</v>
      </c>
      <c r="F42" s="84" t="s">
        <v>116</v>
      </c>
      <c r="H42" s="85">
        <f>(UrokCit!J42+UrokCit!L42+UrokCit!N42+UrokCit!P42+UrokCit!R42+UrokCit!T42+UrokCit!V42+UrokCit!Y42+UrokCit!AA42)</f>
        <v>0</v>
      </c>
      <c r="I42" s="86">
        <f>IF(UrokCit!AC21&lt;&gt;0,UrokCit!H42*100/UrokCit!AC21,0)</f>
        <v>0</v>
      </c>
      <c r="J42" s="87"/>
      <c r="K42" s="88">
        <f>IF(UrokCit!AC21&lt;&gt;0,UrokCit!J42*100/UrokCit!AC21,0)</f>
        <v>0</v>
      </c>
      <c r="L42" s="89"/>
      <c r="M42" s="86">
        <f>IF(UrokCit!AC21&lt;&gt;0,UrokCit!L42*100/UrokCit!AC21,0)</f>
        <v>0</v>
      </c>
      <c r="N42" s="87"/>
      <c r="O42" s="88">
        <f>IF(UrokCit!AC21&lt;&gt;0,UrokCit!N42*100/UrokCit!AC21,0)</f>
        <v>0</v>
      </c>
      <c r="P42" s="89"/>
      <c r="Q42" s="88">
        <f>IF(UrokCit!AC21&lt;&gt;0,UrokCit!P42*100/UrokCit!AC21,0)</f>
        <v>0</v>
      </c>
      <c r="R42" s="89"/>
      <c r="S42" s="88">
        <f>IF(UrokCit!AC21&lt;&gt;0,UrokCit!R42*100/UrokCit!AC21,0)</f>
        <v>0</v>
      </c>
      <c r="T42" s="89"/>
      <c r="U42" s="86">
        <f>IF(UrokCit!AC21&lt;&gt;0,UrokCit!T42*100/UrokCit!AC21,0)</f>
        <v>0</v>
      </c>
      <c r="V42" s="87"/>
      <c r="W42" s="90"/>
      <c r="X42" s="88">
        <f>IF(UrokCit!AC21&lt;&gt;0,UrokCit!V42*100/UrokCit!AC21,0)</f>
        <v>0</v>
      </c>
      <c r="Y42" s="89"/>
      <c r="Z42" s="86">
        <f>IF(UrokCit!AC21&lt;&gt;0,UrokCit!Y42*100/UrokCit!AC21,0)</f>
        <v>0</v>
      </c>
      <c r="AA42" s="87"/>
      <c r="AB42" s="88">
        <f>IF(UrokCit!AC21&lt;&gt;0,UrokCit!AA42*100/UrokCit!AC21,0)</f>
        <v>0</v>
      </c>
      <c r="AC42" s="81"/>
    </row>
    <row r="43" spans="1:29" ht="12.75">
      <c r="A43" s="1" t="s">
        <v>7</v>
      </c>
      <c r="C43" s="111" t="s">
        <v>141</v>
      </c>
      <c r="D43" s="1" t="s">
        <v>142</v>
      </c>
      <c r="E43" s="55">
        <v>24</v>
      </c>
      <c r="F43" s="92" t="s">
        <v>119</v>
      </c>
      <c r="H43" s="93">
        <f>(UrokCit!J43+UrokCit!L43+UrokCit!N43+UrokCit!P43+UrokCit!R43+UrokCit!T43+UrokCit!V43+UrokCit!Y43+UrokCit!AA43)</f>
        <v>0</v>
      </c>
      <c r="I43" s="94">
        <f>IF(UrokCit!AC21&lt;&gt;0,UrokCit!H43*100/UrokCit!AC21,0)</f>
        <v>0</v>
      </c>
      <c r="J43" s="93">
        <f>SUM(UrokCit!J33:UrokCit!J42)</f>
        <v>0</v>
      </c>
      <c r="K43" s="94">
        <f>IF(UrokCit!AC21&lt;&gt;0,UrokCit!J43*100/UrokCit!AC21,0)</f>
        <v>0</v>
      </c>
      <c r="L43" s="93">
        <f>SUM(UrokCit!L33:UrokCit!L42)</f>
        <v>0</v>
      </c>
      <c r="M43" s="94">
        <f>IF(UrokCit!AC21&lt;&gt;0,UrokCit!L43*100/UrokCit!AC21,0)</f>
        <v>0</v>
      </c>
      <c r="N43" s="93">
        <f>SUM(UrokCit!N33:UrokCit!N42)</f>
        <v>0</v>
      </c>
      <c r="O43" s="94">
        <f>IF(UrokCit!AC21&lt;&gt;0,UrokCit!N43*100/UrokCit!AC21,0)</f>
        <v>0</v>
      </c>
      <c r="P43" s="93">
        <f>SUM(UrokCit!P33:UrokCit!P42)</f>
        <v>0</v>
      </c>
      <c r="Q43" s="94">
        <f>IF(UrokCit!AC21&lt;&gt;0,UrokCit!P43*100/UrokCit!AC21,0)</f>
        <v>0</v>
      </c>
      <c r="R43" s="95">
        <f>SUM(UrokCit!R33:UrokCit!R42)</f>
        <v>0</v>
      </c>
      <c r="S43" s="94">
        <f>IF(UrokCit!AC21&lt;&gt;0,UrokCit!R43*100/UrokCit!AC21,0)</f>
        <v>0</v>
      </c>
      <c r="T43" s="95">
        <f>SUM(UrokCit!T33:UrokCit!T42)</f>
        <v>0</v>
      </c>
      <c r="U43" s="94">
        <f>IF(UrokCit!AC21&lt;&gt;0,UrokCit!T43*100/UrokCit!AC21,0)</f>
        <v>0</v>
      </c>
      <c r="V43" s="93">
        <f>SUM(UrokCit!V33:UrokCit!V42)</f>
        <v>0</v>
      </c>
      <c r="W43" s="96">
        <f>SUM(UrokCit!W33:UrokCit!W42)</f>
        <v>0</v>
      </c>
      <c r="X43" s="97">
        <f>IF(UrokCit!AC21&lt;&gt;0,UrokCit!V43*100/UrokCit!AC21,0)</f>
        <v>0</v>
      </c>
      <c r="Y43" s="93">
        <f>SUM(UrokCit!Y33:UrokCit!Y42)</f>
        <v>0</v>
      </c>
      <c r="Z43" s="94">
        <f>IF(UrokCit!AC21&lt;&gt;0,UrokCit!Y43*100/UrokCit!AC21,0)</f>
        <v>0</v>
      </c>
      <c r="AA43" s="93">
        <f>SUM(UrokCit!AA33:UrokCit!AA42)</f>
        <v>0</v>
      </c>
      <c r="AB43" s="94">
        <f>IF(UrokCit!AC21&lt;&gt;0,UrokCit!AA43*100/UrokCit!AC21,0)</f>
        <v>0</v>
      </c>
      <c r="AC43" s="81"/>
    </row>
    <row r="44" spans="1:28" ht="12.75">
      <c r="A44" s="1" t="s">
        <v>5</v>
      </c>
      <c r="C44" s="98"/>
      <c r="E44" s="55">
        <v>25</v>
      </c>
      <c r="F44" s="56" t="s">
        <v>143</v>
      </c>
      <c r="H44" s="99"/>
      <c r="I44" s="100"/>
      <c r="J44" s="101"/>
      <c r="K44" s="100"/>
      <c r="L44" s="101"/>
      <c r="M44" s="100"/>
      <c r="N44" s="101"/>
      <c r="O44" s="100"/>
      <c r="P44" s="101"/>
      <c r="Q44" s="100"/>
      <c r="R44" s="101"/>
      <c r="S44" s="102"/>
      <c r="T44" s="101"/>
      <c r="U44" s="100"/>
      <c r="V44" s="101"/>
      <c r="W44" s="101"/>
      <c r="X44" s="100"/>
      <c r="Y44" s="101"/>
      <c r="Z44" s="100"/>
      <c r="AA44" s="101"/>
      <c r="AB44" s="102"/>
    </row>
    <row r="45" spans="1:29" ht="25.5">
      <c r="A45" s="1" t="s">
        <v>7</v>
      </c>
      <c r="C45" s="103" t="s">
        <v>144</v>
      </c>
      <c r="D45" s="1" t="s">
        <v>145</v>
      </c>
      <c r="E45" s="62">
        <v>26</v>
      </c>
      <c r="F45" s="104" t="s">
        <v>89</v>
      </c>
      <c r="G45" s="64"/>
      <c r="H45" s="65">
        <f>(UrokCit!J45+UrokCit!L45+UrokCit!N45+UrokCit!P45+UrokCit!R45+UrokCit!T45+UrokCit!V45+UrokCit!Y45+UrokCit!AA45)</f>
        <v>0</v>
      </c>
      <c r="I45" s="66">
        <f>IF(UrokCit!AC21&lt;&gt;0,UrokCit!H45*100/UrokCit!AC21,0)</f>
        <v>0</v>
      </c>
      <c r="J45" s="105"/>
      <c r="K45" s="106">
        <f>IF(UrokCit!AC21&lt;&gt;0,UrokCit!J45*100/UrokCit!AC21,0)</f>
        <v>0</v>
      </c>
      <c r="L45" s="69"/>
      <c r="M45" s="70">
        <f>IF(UrokCit!AC21&lt;&gt;0,UrokCit!L45*100/UrokCit!AC21,0)</f>
        <v>0</v>
      </c>
      <c r="N45" s="105"/>
      <c r="O45" s="106">
        <f>IF(UrokCit!AC21&lt;&gt;0,UrokCit!N45*100/UrokCit!AC21,0)</f>
        <v>0</v>
      </c>
      <c r="P45" s="69"/>
      <c r="Q45" s="68">
        <f>IF(UrokCit!AC21&lt;&gt;0,UrokCit!P45*100/UrokCit!AC21,0)</f>
        <v>0</v>
      </c>
      <c r="R45" s="107"/>
      <c r="S45" s="106">
        <f>IF(UrokCit!AC21&lt;&gt;0,UrokCit!R45*100/UrokCit!AC21,0)</f>
        <v>0</v>
      </c>
      <c r="T45" s="69"/>
      <c r="U45" s="70">
        <f>IF(UrokCit!AC21&lt;&gt;0,UrokCit!T45*100/UrokCit!AC21,0)</f>
        <v>0</v>
      </c>
      <c r="V45" s="105"/>
      <c r="W45" s="108"/>
      <c r="X45" s="106">
        <f>IF(UrokCit!AC21&lt;&gt;0,UrokCit!V45*100/UrokCit!AC21,0)</f>
        <v>0</v>
      </c>
      <c r="Y45" s="69"/>
      <c r="Z45" s="70">
        <f>IF(UrokCit!AC21&lt;&gt;0,UrokCit!Y45*100/UrokCit!AC21,0)</f>
        <v>0</v>
      </c>
      <c r="AA45" s="105"/>
      <c r="AB45" s="106">
        <f>IF(UrokCit!AC21&lt;&gt;0,UrokCit!AA45*100/UrokCit!AC21,0)</f>
        <v>0</v>
      </c>
      <c r="AC45" s="81"/>
    </row>
    <row r="46" spans="1:29" ht="12.75">
      <c r="A46" s="1" t="s">
        <v>7</v>
      </c>
      <c r="C46" s="109" t="s">
        <v>146</v>
      </c>
      <c r="D46" s="1" t="s">
        <v>147</v>
      </c>
      <c r="E46" s="72">
        <v>27</v>
      </c>
      <c r="F46" s="73" t="s">
        <v>92</v>
      </c>
      <c r="G46" s="74"/>
      <c r="H46" s="75">
        <f>(UrokCit!J46+UrokCit!L46+UrokCit!N46+UrokCit!P46+UrokCit!R46+UrokCit!T46+UrokCit!V46+UrokCit!Y46+UrokCit!AA46)</f>
        <v>0</v>
      </c>
      <c r="I46" s="76">
        <f>IF(UrokCit!AC21&lt;&gt;0,UrokCit!H46*100/UrokCit!AC21,0)</f>
        <v>0</v>
      </c>
      <c r="J46" s="77"/>
      <c r="K46" s="78">
        <f>IF(UrokCit!AC21&lt;&gt;0,UrokCit!J46*100/UrokCit!AC21,0)</f>
        <v>0</v>
      </c>
      <c r="L46" s="79"/>
      <c r="M46" s="76">
        <f>IF(UrokCit!AC21&lt;&gt;0,UrokCit!L46*100/UrokCit!AC21,0)</f>
        <v>0</v>
      </c>
      <c r="N46" s="77"/>
      <c r="O46" s="78">
        <f>IF(UrokCit!AC21&lt;&gt;0,UrokCit!N46*100/UrokCit!AC21,0)</f>
        <v>0</v>
      </c>
      <c r="P46" s="79"/>
      <c r="Q46" s="78">
        <f>IF(UrokCit!AC21&lt;&gt;0,UrokCit!P46*100/UrokCit!AC21,0)</f>
        <v>0</v>
      </c>
      <c r="R46" s="79"/>
      <c r="S46" s="78">
        <f>IF(UrokCit!AC21&lt;&gt;0,UrokCit!R46*100/UrokCit!AC21,0)</f>
        <v>0</v>
      </c>
      <c r="T46" s="79"/>
      <c r="U46" s="76">
        <f>IF(UrokCit!AC21&lt;&gt;0,UrokCit!T46*100/UrokCit!AC21,0)</f>
        <v>0</v>
      </c>
      <c r="V46" s="77"/>
      <c r="W46" s="80"/>
      <c r="X46" s="78">
        <f>IF(UrokCit!AC21&lt;&gt;0,UrokCit!V46*100/UrokCit!AC21,0)</f>
        <v>0</v>
      </c>
      <c r="Y46" s="79"/>
      <c r="Z46" s="76">
        <f>IF(UrokCit!AC21&lt;&gt;0,UrokCit!Y46*100/UrokCit!AC21,0)</f>
        <v>0</v>
      </c>
      <c r="AA46" s="77"/>
      <c r="AB46" s="78">
        <f>IF(UrokCit!AC21&lt;&gt;0,UrokCit!AA46*100/UrokCit!AC21,0)</f>
        <v>0</v>
      </c>
      <c r="AC46" s="81"/>
    </row>
    <row r="47" spans="1:29" ht="12.75">
      <c r="A47" s="1" t="s">
        <v>7</v>
      </c>
      <c r="C47" s="109" t="s">
        <v>148</v>
      </c>
      <c r="D47" s="1" t="s">
        <v>149</v>
      </c>
      <c r="E47" s="72">
        <v>28</v>
      </c>
      <c r="F47" s="73" t="s">
        <v>95</v>
      </c>
      <c r="G47" s="74"/>
      <c r="H47" s="75">
        <f>(UrokCit!J47+UrokCit!L47+UrokCit!N47+UrokCit!P47+UrokCit!R47+UrokCit!T47+UrokCit!V47+UrokCit!Y47+UrokCit!AA47)</f>
        <v>0</v>
      </c>
      <c r="I47" s="76">
        <f>IF(UrokCit!AC21&lt;&gt;0,UrokCit!H47*100/UrokCit!AC21,0)</f>
        <v>0</v>
      </c>
      <c r="J47" s="77"/>
      <c r="K47" s="78">
        <f>IF(UrokCit!AC21&lt;&gt;0,UrokCit!J47*100/UrokCit!AC21,0)</f>
        <v>0</v>
      </c>
      <c r="L47" s="79"/>
      <c r="M47" s="76">
        <f>IF(UrokCit!AC21&lt;&gt;0,UrokCit!L47*100/UrokCit!AC21,0)</f>
        <v>0</v>
      </c>
      <c r="N47" s="77"/>
      <c r="O47" s="78">
        <f>IF(UrokCit!AC21&lt;&gt;0,UrokCit!N47*100/UrokCit!AC21,0)</f>
        <v>0</v>
      </c>
      <c r="P47" s="79"/>
      <c r="Q47" s="78">
        <f>IF(UrokCit!AC21&lt;&gt;0,UrokCit!P47*100/UrokCit!AC21,0)</f>
        <v>0</v>
      </c>
      <c r="R47" s="79"/>
      <c r="S47" s="78">
        <f>IF(UrokCit!AC21&lt;&gt;0,UrokCit!R47*100/UrokCit!AC21,0)</f>
        <v>0</v>
      </c>
      <c r="T47" s="79"/>
      <c r="U47" s="76">
        <f>IF(UrokCit!AC21&lt;&gt;0,UrokCit!T47*100/UrokCit!AC21,0)</f>
        <v>0</v>
      </c>
      <c r="V47" s="77"/>
      <c r="W47" s="80"/>
      <c r="X47" s="78">
        <f>IF(UrokCit!AC21&lt;&gt;0,UrokCit!V47*100/UrokCit!AC21,0)</f>
        <v>0</v>
      </c>
      <c r="Y47" s="79"/>
      <c r="Z47" s="76">
        <f>IF(UrokCit!AC21&lt;&gt;0,UrokCit!Y47*100/UrokCit!AC21,0)</f>
        <v>0</v>
      </c>
      <c r="AA47" s="77"/>
      <c r="AB47" s="78">
        <f>IF(UrokCit!AC21&lt;&gt;0,UrokCit!AA47*100/UrokCit!AC21,0)</f>
        <v>0</v>
      </c>
      <c r="AC47" s="81"/>
    </row>
    <row r="48" spans="1:29" ht="12.75">
      <c r="A48" s="1" t="s">
        <v>7</v>
      </c>
      <c r="C48" s="110" t="s">
        <v>150</v>
      </c>
      <c r="D48" s="1" t="s">
        <v>151</v>
      </c>
      <c r="E48" s="72">
        <v>29</v>
      </c>
      <c r="F48" s="82" t="s">
        <v>98</v>
      </c>
      <c r="G48" s="74"/>
      <c r="H48" s="75">
        <f>(UrokCit!J48+UrokCit!L48+UrokCit!N48+UrokCit!P48+UrokCit!R48+UrokCit!T48+UrokCit!V48+UrokCit!Y48+UrokCit!AA48)</f>
        <v>0</v>
      </c>
      <c r="I48" s="76">
        <f>IF(UrokCit!AC21&lt;&gt;0,UrokCit!H48*100/UrokCit!AC21,0)</f>
        <v>0</v>
      </c>
      <c r="J48" s="77"/>
      <c r="K48" s="78">
        <f>IF(UrokCit!AC21&lt;&gt;0,UrokCit!J48*100/UrokCit!AC21,0)</f>
        <v>0</v>
      </c>
      <c r="L48" s="79"/>
      <c r="M48" s="76">
        <f>IF(UrokCit!AC21&lt;&gt;0,UrokCit!L48*100/UrokCit!AC21,0)</f>
        <v>0</v>
      </c>
      <c r="N48" s="77"/>
      <c r="O48" s="78">
        <f>IF(UrokCit!AC21&lt;&gt;0,UrokCit!N48*100/UrokCit!AC21,0)</f>
        <v>0</v>
      </c>
      <c r="P48" s="79"/>
      <c r="Q48" s="78">
        <f>IF(UrokCit!AC21&lt;&gt;0,UrokCit!P48*100/UrokCit!AC21,0)</f>
        <v>0</v>
      </c>
      <c r="R48" s="79"/>
      <c r="S48" s="78">
        <f>IF(UrokCit!AC21&lt;&gt;0,UrokCit!R48*100/UrokCit!AC21,0)</f>
        <v>0</v>
      </c>
      <c r="T48" s="79"/>
      <c r="U48" s="76">
        <f>IF(UrokCit!AC21&lt;&gt;0,UrokCit!T48*100/UrokCit!AC21,0)</f>
        <v>0</v>
      </c>
      <c r="V48" s="77"/>
      <c r="W48" s="80"/>
      <c r="X48" s="78">
        <f>IF(UrokCit!AC21&lt;&gt;0,UrokCit!V48*100/UrokCit!AC21,0)</f>
        <v>0</v>
      </c>
      <c r="Y48" s="79"/>
      <c r="Z48" s="76">
        <f>IF(UrokCit!AC21&lt;&gt;0,UrokCit!Y48*100/UrokCit!AC21,0)</f>
        <v>0</v>
      </c>
      <c r="AA48" s="77"/>
      <c r="AB48" s="78">
        <f>IF(UrokCit!AC21&lt;&gt;0,UrokCit!AA48*100/UrokCit!AC21,0)</f>
        <v>0</v>
      </c>
      <c r="AC48" s="81"/>
    </row>
    <row r="49" spans="1:29" ht="12.75">
      <c r="A49" s="1" t="s">
        <v>7</v>
      </c>
      <c r="C49" s="109" t="s">
        <v>152</v>
      </c>
      <c r="D49" s="1" t="s">
        <v>153</v>
      </c>
      <c r="E49" s="72">
        <v>30</v>
      </c>
      <c r="F49" s="73" t="s">
        <v>101</v>
      </c>
      <c r="G49" s="74"/>
      <c r="H49" s="75">
        <f>(UrokCit!J49+UrokCit!L49+UrokCit!N49+UrokCit!P49+UrokCit!R49+UrokCit!T49+UrokCit!V49+UrokCit!Y49+UrokCit!AA49)</f>
        <v>0</v>
      </c>
      <c r="I49" s="76">
        <f>IF(UrokCit!AC21&lt;&gt;0,UrokCit!H49*100/UrokCit!AC21,0)</f>
        <v>0</v>
      </c>
      <c r="J49" s="77"/>
      <c r="K49" s="78">
        <f>IF(UrokCit!AC21&lt;&gt;0,UrokCit!J49*100/UrokCit!AC21,0)</f>
        <v>0</v>
      </c>
      <c r="L49" s="79"/>
      <c r="M49" s="76">
        <f>IF(UrokCit!AC21&lt;&gt;0,UrokCit!L49*100/UrokCit!AC21,0)</f>
        <v>0</v>
      </c>
      <c r="N49" s="77"/>
      <c r="O49" s="78">
        <f>IF(UrokCit!AC21&lt;&gt;0,UrokCit!N49*100/UrokCit!AC21,0)</f>
        <v>0</v>
      </c>
      <c r="P49" s="79"/>
      <c r="Q49" s="78">
        <f>IF(UrokCit!AC21&lt;&gt;0,UrokCit!P49*100/UrokCit!AC21,0)</f>
        <v>0</v>
      </c>
      <c r="R49" s="79"/>
      <c r="S49" s="78">
        <f>IF(UrokCit!AC21&lt;&gt;0,UrokCit!R49*100/UrokCit!AC21,0)</f>
        <v>0</v>
      </c>
      <c r="T49" s="79"/>
      <c r="U49" s="76">
        <f>IF(UrokCit!AC21&lt;&gt;0,UrokCit!T49*100/UrokCit!AC21,0)</f>
        <v>0</v>
      </c>
      <c r="V49" s="77"/>
      <c r="W49" s="80"/>
      <c r="X49" s="78">
        <f>IF(UrokCit!AC21&lt;&gt;0,UrokCit!V49*100/UrokCit!AC21,0)</f>
        <v>0</v>
      </c>
      <c r="Y49" s="79"/>
      <c r="Z49" s="76">
        <f>IF(UrokCit!AC21&lt;&gt;0,UrokCit!Y49*100/UrokCit!AC21,0)</f>
        <v>0</v>
      </c>
      <c r="AA49" s="77"/>
      <c r="AB49" s="78">
        <f>IF(UrokCit!AC21&lt;&gt;0,UrokCit!AA49*100/UrokCit!AC21,0)</f>
        <v>0</v>
      </c>
      <c r="AC49" s="81"/>
    </row>
    <row r="50" spans="1:29" ht="12.75">
      <c r="A50" s="1" t="s">
        <v>7</v>
      </c>
      <c r="C50" s="109" t="s">
        <v>154</v>
      </c>
      <c r="D50" s="1" t="s">
        <v>155</v>
      </c>
      <c r="E50" s="72">
        <v>31</v>
      </c>
      <c r="F50" s="73" t="s">
        <v>104</v>
      </c>
      <c r="G50" s="74"/>
      <c r="H50" s="75">
        <f>(UrokCit!J50+UrokCit!L50+UrokCit!N50+UrokCit!P50+UrokCit!R50+UrokCit!T50+UrokCit!V50+UrokCit!Y50+UrokCit!AA50)</f>
        <v>0</v>
      </c>
      <c r="I50" s="76">
        <f>IF(UrokCit!AC21&lt;&gt;0,UrokCit!H50*100/UrokCit!AC21,0)</f>
        <v>0</v>
      </c>
      <c r="J50" s="77"/>
      <c r="K50" s="78">
        <f>IF(UrokCit!AC21&lt;&gt;0,UrokCit!J50*100/UrokCit!AC21,0)</f>
        <v>0</v>
      </c>
      <c r="L50" s="79"/>
      <c r="M50" s="76">
        <f>IF(UrokCit!AC21&lt;&gt;0,UrokCit!L50*100/UrokCit!AC21,0)</f>
        <v>0</v>
      </c>
      <c r="N50" s="77"/>
      <c r="O50" s="78">
        <f>IF(UrokCit!AC21&lt;&gt;0,UrokCit!N50*100/UrokCit!AC21,0)</f>
        <v>0</v>
      </c>
      <c r="P50" s="79"/>
      <c r="Q50" s="78">
        <f>IF(UrokCit!AC21&lt;&gt;0,UrokCit!P50*100/UrokCit!AC21,0)</f>
        <v>0</v>
      </c>
      <c r="R50" s="79"/>
      <c r="S50" s="78">
        <f>IF(UrokCit!AC21&lt;&gt;0,UrokCit!R50*100/UrokCit!AC21,0)</f>
        <v>0</v>
      </c>
      <c r="T50" s="79"/>
      <c r="U50" s="76">
        <f>IF(UrokCit!AC21&lt;&gt;0,UrokCit!T50*100/UrokCit!AC21,0)</f>
        <v>0</v>
      </c>
      <c r="V50" s="77"/>
      <c r="W50" s="80"/>
      <c r="X50" s="78">
        <f>IF(UrokCit!AC21&lt;&gt;0,UrokCit!V50*100/UrokCit!AC21,0)</f>
        <v>0</v>
      </c>
      <c r="Y50" s="79"/>
      <c r="Z50" s="76">
        <f>IF(UrokCit!AC21&lt;&gt;0,UrokCit!Y50*100/UrokCit!AC21,0)</f>
        <v>0</v>
      </c>
      <c r="AA50" s="77"/>
      <c r="AB50" s="78">
        <f>IF(UrokCit!AC21&lt;&gt;0,UrokCit!AA50*100/UrokCit!AC21,0)</f>
        <v>0</v>
      </c>
      <c r="AC50" s="81"/>
    </row>
    <row r="51" spans="1:29" ht="12.75">
      <c r="A51" s="1" t="s">
        <v>7</v>
      </c>
      <c r="C51" s="109" t="s">
        <v>156</v>
      </c>
      <c r="D51" s="1" t="s">
        <v>157</v>
      </c>
      <c r="E51" s="72">
        <v>32</v>
      </c>
      <c r="F51" s="73" t="s">
        <v>107</v>
      </c>
      <c r="G51" s="74"/>
      <c r="H51" s="75">
        <f>(UrokCit!J51+UrokCit!L51+UrokCit!N51+UrokCit!P51+UrokCit!R51+UrokCit!T51+UrokCit!V51+UrokCit!Y51+UrokCit!AA51)</f>
        <v>0</v>
      </c>
      <c r="I51" s="76">
        <f>IF(UrokCit!AC21&lt;&gt;0,UrokCit!H51*100/UrokCit!AC21,0)</f>
        <v>0</v>
      </c>
      <c r="J51" s="77"/>
      <c r="K51" s="78">
        <f>IF(UrokCit!AC21&lt;&gt;0,UrokCit!J51*100/UrokCit!AC21,0)</f>
        <v>0</v>
      </c>
      <c r="L51" s="79"/>
      <c r="M51" s="76">
        <f>IF(UrokCit!AC21&lt;&gt;0,UrokCit!L51*100/UrokCit!AC21,0)</f>
        <v>0</v>
      </c>
      <c r="N51" s="77"/>
      <c r="O51" s="78">
        <f>IF(UrokCit!AC21&lt;&gt;0,UrokCit!N51*100/UrokCit!AC21,0)</f>
        <v>0</v>
      </c>
      <c r="P51" s="79"/>
      <c r="Q51" s="78">
        <f>IF(UrokCit!AC21&lt;&gt;0,UrokCit!P51*100/UrokCit!AC21,0)</f>
        <v>0</v>
      </c>
      <c r="R51" s="79"/>
      <c r="S51" s="78">
        <f>IF(UrokCit!AC21&lt;&gt;0,UrokCit!R51*100/UrokCit!AC21,0)</f>
        <v>0</v>
      </c>
      <c r="T51" s="79"/>
      <c r="U51" s="76">
        <f>IF(UrokCit!AC21&lt;&gt;0,UrokCit!T51*100/UrokCit!AC21,0)</f>
        <v>0</v>
      </c>
      <c r="V51" s="77"/>
      <c r="W51" s="80"/>
      <c r="X51" s="78">
        <f>IF(UrokCit!AC21&lt;&gt;0,UrokCit!V51*100/UrokCit!AC21,0)</f>
        <v>0</v>
      </c>
      <c r="Y51" s="79"/>
      <c r="Z51" s="76">
        <f>IF(UrokCit!AC21&lt;&gt;0,UrokCit!Y51*100/UrokCit!AC21,0)</f>
        <v>0</v>
      </c>
      <c r="AA51" s="77"/>
      <c r="AB51" s="78">
        <f>IF(UrokCit!AC21&lt;&gt;0,UrokCit!AA51*100/UrokCit!AC21,0)</f>
        <v>0</v>
      </c>
      <c r="AC51" s="81"/>
    </row>
    <row r="52" spans="1:29" ht="12.75">
      <c r="A52" s="1" t="s">
        <v>7</v>
      </c>
      <c r="C52" s="109" t="s">
        <v>158</v>
      </c>
      <c r="D52" s="1" t="s">
        <v>159</v>
      </c>
      <c r="E52" s="72">
        <v>33</v>
      </c>
      <c r="F52" s="73" t="s">
        <v>110</v>
      </c>
      <c r="G52" s="74"/>
      <c r="H52" s="75">
        <f>(UrokCit!J52+UrokCit!L52+UrokCit!N52+UrokCit!P52+UrokCit!R52+UrokCit!T52+UrokCit!V52+UrokCit!Y52+UrokCit!AA52)</f>
        <v>0</v>
      </c>
      <c r="I52" s="76">
        <f>IF(UrokCit!AC21&lt;&gt;0,UrokCit!H52*100/UrokCit!AC21,0)</f>
        <v>0</v>
      </c>
      <c r="J52" s="77"/>
      <c r="K52" s="78">
        <f>IF(UrokCit!AC21&lt;&gt;0,UrokCit!J52*100/UrokCit!AC21,0)</f>
        <v>0</v>
      </c>
      <c r="L52" s="79"/>
      <c r="M52" s="76">
        <f>IF(UrokCit!AC21&lt;&gt;0,UrokCit!L52*100/UrokCit!AC21,0)</f>
        <v>0</v>
      </c>
      <c r="N52" s="77"/>
      <c r="O52" s="78">
        <f>IF(UrokCit!AC21&lt;&gt;0,UrokCit!N52*100/UrokCit!AC21,0)</f>
        <v>0</v>
      </c>
      <c r="P52" s="79"/>
      <c r="Q52" s="78">
        <f>IF(UrokCit!AC21&lt;&gt;0,UrokCit!P52*100/UrokCit!AC21,0)</f>
        <v>0</v>
      </c>
      <c r="R52" s="79"/>
      <c r="S52" s="78">
        <f>IF(UrokCit!AC21&lt;&gt;0,UrokCit!R52*100/UrokCit!AC21,0)</f>
        <v>0</v>
      </c>
      <c r="T52" s="79"/>
      <c r="U52" s="76">
        <f>IF(UrokCit!AC21&lt;&gt;0,UrokCit!T52*100/UrokCit!AC21,0)</f>
        <v>0</v>
      </c>
      <c r="V52" s="77"/>
      <c r="W52" s="80"/>
      <c r="X52" s="78">
        <f>IF(UrokCit!AC21&lt;&gt;0,UrokCit!V52*100/UrokCit!AC21,0)</f>
        <v>0</v>
      </c>
      <c r="Y52" s="79"/>
      <c r="Z52" s="76">
        <f>IF(UrokCit!AC21&lt;&gt;0,UrokCit!Y52*100/UrokCit!AC21,0)</f>
        <v>0</v>
      </c>
      <c r="AA52" s="77"/>
      <c r="AB52" s="78">
        <f>IF(UrokCit!AC21&lt;&gt;0,UrokCit!AA52*100/UrokCit!AC21,0)</f>
        <v>0</v>
      </c>
      <c r="AC52" s="81"/>
    </row>
    <row r="53" spans="1:29" ht="12.75">
      <c r="A53" s="1" t="s">
        <v>7</v>
      </c>
      <c r="C53" s="109" t="s">
        <v>160</v>
      </c>
      <c r="D53" s="1" t="s">
        <v>161</v>
      </c>
      <c r="E53" s="72">
        <v>34</v>
      </c>
      <c r="F53" s="73" t="s">
        <v>113</v>
      </c>
      <c r="G53" s="74"/>
      <c r="H53" s="75">
        <f>(UrokCit!J53+UrokCit!L53+UrokCit!N53+UrokCit!P53+UrokCit!R53+UrokCit!T53+UrokCit!V53+UrokCit!Y53+UrokCit!AA53)</f>
        <v>0</v>
      </c>
      <c r="I53" s="76">
        <f>IF(UrokCit!AC21&lt;&gt;0,UrokCit!H53*100/UrokCit!AC21,0)</f>
        <v>0</v>
      </c>
      <c r="J53" s="77"/>
      <c r="K53" s="78">
        <f>IF(UrokCit!AC21&lt;&gt;0,UrokCit!J53*100/UrokCit!AC21,0)</f>
        <v>0</v>
      </c>
      <c r="L53" s="79"/>
      <c r="M53" s="76">
        <f>IF(UrokCit!AC21&lt;&gt;0,UrokCit!L53*100/UrokCit!AC21,0)</f>
        <v>0</v>
      </c>
      <c r="N53" s="77"/>
      <c r="O53" s="78">
        <f>IF(UrokCit!AC21&lt;&gt;0,UrokCit!N53*100/UrokCit!AC21,0)</f>
        <v>0</v>
      </c>
      <c r="P53" s="79"/>
      <c r="Q53" s="78">
        <f>IF(UrokCit!AC21&lt;&gt;0,UrokCit!P53*100/UrokCit!AC21,0)</f>
        <v>0</v>
      </c>
      <c r="R53" s="79"/>
      <c r="S53" s="78">
        <f>IF(UrokCit!AC21&lt;&gt;0,UrokCit!R53*100/UrokCit!AC21,0)</f>
        <v>0</v>
      </c>
      <c r="T53" s="79"/>
      <c r="U53" s="76">
        <f>IF(UrokCit!AC21&lt;&gt;0,UrokCit!T53*100/UrokCit!AC21,0)</f>
        <v>0</v>
      </c>
      <c r="V53" s="77"/>
      <c r="W53" s="80"/>
      <c r="X53" s="78">
        <f>IF(UrokCit!AC21&lt;&gt;0,UrokCit!V53*100/UrokCit!AC21,0)</f>
        <v>0</v>
      </c>
      <c r="Y53" s="79"/>
      <c r="Z53" s="76">
        <f>IF(UrokCit!AC21&lt;&gt;0,UrokCit!Y53*100/UrokCit!AC21,0)</f>
        <v>0</v>
      </c>
      <c r="AA53" s="77"/>
      <c r="AB53" s="78">
        <f>IF(UrokCit!AC21&lt;&gt;0,UrokCit!AA53*100/UrokCit!AC21,0)</f>
        <v>0</v>
      </c>
      <c r="AC53" s="81"/>
    </row>
    <row r="54" spans="1:29" ht="12.75">
      <c r="A54" s="1" t="s">
        <v>7</v>
      </c>
      <c r="C54" s="109" t="s">
        <v>162</v>
      </c>
      <c r="D54" s="1" t="s">
        <v>163</v>
      </c>
      <c r="E54" s="83">
        <v>35</v>
      </c>
      <c r="F54" s="84" t="s">
        <v>116</v>
      </c>
      <c r="H54" s="85">
        <f>(UrokCit!J54+UrokCit!L54+UrokCit!N54+UrokCit!P54+UrokCit!R54+UrokCit!T54+UrokCit!V54+UrokCit!Y54+UrokCit!AA54)</f>
        <v>0</v>
      </c>
      <c r="I54" s="86">
        <f>IF(UrokCit!AC21&lt;&gt;0,UrokCit!H54*100/UrokCit!AC21,0)</f>
        <v>0</v>
      </c>
      <c r="J54" s="87"/>
      <c r="K54" s="88">
        <f>IF(UrokCit!AC21&lt;&gt;0,UrokCit!J54*100/UrokCit!AC21,0)</f>
        <v>0</v>
      </c>
      <c r="L54" s="89"/>
      <c r="M54" s="86">
        <f>IF(UrokCit!AC21&lt;&gt;0,UrokCit!L54*100/UrokCit!AC21,0)</f>
        <v>0</v>
      </c>
      <c r="N54" s="87"/>
      <c r="O54" s="88">
        <f>IF(UrokCit!AC21&lt;&gt;0,UrokCit!N54*100/UrokCit!AC21,0)</f>
        <v>0</v>
      </c>
      <c r="P54" s="89"/>
      <c r="Q54" s="88">
        <f>IF(UrokCit!AC21&lt;&gt;0,UrokCit!P54*100/UrokCit!AC21,0)</f>
        <v>0</v>
      </c>
      <c r="R54" s="89"/>
      <c r="S54" s="88">
        <f>IF(UrokCit!AC21&lt;&gt;0,UrokCit!R54*100/UrokCit!AC21,0)</f>
        <v>0</v>
      </c>
      <c r="T54" s="89"/>
      <c r="U54" s="86">
        <f>IF(UrokCit!AC21&lt;&gt;0,UrokCit!T54*100/UrokCit!AC21,0)</f>
        <v>0</v>
      </c>
      <c r="V54" s="87"/>
      <c r="W54" s="90"/>
      <c r="X54" s="88">
        <f>IF(UrokCit!AC21&lt;&gt;0,UrokCit!V54*100/UrokCit!AC21,0)</f>
        <v>0</v>
      </c>
      <c r="Y54" s="89"/>
      <c r="Z54" s="86">
        <f>IF(UrokCit!AC21&lt;&gt;0,UrokCit!Y54*100/UrokCit!AC21,0)</f>
        <v>0</v>
      </c>
      <c r="AA54" s="87"/>
      <c r="AB54" s="88">
        <f>IF(UrokCit!AC21&lt;&gt;0,UrokCit!AA54*100/UrokCit!AC21,0)</f>
        <v>0</v>
      </c>
      <c r="AC54" s="81"/>
    </row>
    <row r="55" spans="1:29" ht="12.75">
      <c r="A55" s="1" t="s">
        <v>7</v>
      </c>
      <c r="C55" s="111" t="s">
        <v>164</v>
      </c>
      <c r="D55" s="1" t="s">
        <v>165</v>
      </c>
      <c r="E55" s="91">
        <v>36</v>
      </c>
      <c r="F55" s="92" t="s">
        <v>119</v>
      </c>
      <c r="H55" s="93">
        <f>(UrokCit!J55+UrokCit!L55+UrokCit!N55+UrokCit!P55+UrokCit!R55+UrokCit!T55+UrokCit!V55+UrokCit!Y55+UrokCit!AA55)</f>
        <v>0</v>
      </c>
      <c r="I55" s="94">
        <f>IF(UrokCit!AC21&lt;&gt;0,UrokCit!H55*100/UrokCit!AC21,0)</f>
        <v>0</v>
      </c>
      <c r="J55" s="93">
        <f>SUM(UrokCit!J45:UrokCit!J54)</f>
        <v>0</v>
      </c>
      <c r="K55" s="94">
        <f>IF(UrokCit!AC21&lt;&gt;0,UrokCit!J55*100/UrokCit!AC21,0)</f>
        <v>0</v>
      </c>
      <c r="L55" s="93">
        <f>SUM(UrokCit!L45:UrokCit!L54)</f>
        <v>0</v>
      </c>
      <c r="M55" s="94">
        <f>IF(UrokCit!AC21&lt;&gt;0,UrokCit!L55*100/UrokCit!AC21,0)</f>
        <v>0</v>
      </c>
      <c r="N55" s="93">
        <f>SUM(UrokCit!N45:UrokCit!N54)</f>
        <v>0</v>
      </c>
      <c r="O55" s="94">
        <f>IF(UrokCit!AC21&lt;&gt;0,UrokCit!N55*100/UrokCit!AC21,0)</f>
        <v>0</v>
      </c>
      <c r="P55" s="93">
        <f>SUM(UrokCit!P45:UrokCit!P54)</f>
        <v>0</v>
      </c>
      <c r="Q55" s="94">
        <f>IF(UrokCit!AC21&lt;&gt;0,UrokCit!P55*100/UrokCit!AC21,0)</f>
        <v>0</v>
      </c>
      <c r="R55" s="95">
        <f>SUM(UrokCit!R45:UrokCit!R54)</f>
        <v>0</v>
      </c>
      <c r="S55" s="94">
        <f>IF(UrokCit!AC21&lt;&gt;0,UrokCit!R55*100/UrokCit!AC21,0)</f>
        <v>0</v>
      </c>
      <c r="T55" s="95">
        <f>SUM(UrokCit!T45:UrokCit!T54)</f>
        <v>0</v>
      </c>
      <c r="U55" s="94">
        <f>IF(UrokCit!AC21&lt;&gt;0,UrokCit!T55*100/UrokCit!AC21,0)</f>
        <v>0</v>
      </c>
      <c r="V55" s="93">
        <f>SUM(UrokCit!V45:UrokCit!V54)</f>
        <v>0</v>
      </c>
      <c r="W55" s="96">
        <f>SUM(UrokCit!W45:UrokCit!W54)</f>
        <v>0</v>
      </c>
      <c r="X55" s="97">
        <f>IF(UrokCit!AC21&lt;&gt;0,UrokCit!V55*100/UrokCit!AC21,0)</f>
        <v>0</v>
      </c>
      <c r="Y55" s="93">
        <f>SUM(UrokCit!Y45:UrokCit!Y54)</f>
        <v>0</v>
      </c>
      <c r="Z55" s="94">
        <f>IF(UrokCit!AC21&lt;&gt;0,UrokCit!Y55*100/UrokCit!AC21,0)</f>
        <v>0</v>
      </c>
      <c r="AA55" s="93">
        <f>SUM(UrokCit!AA45:UrokCit!AA54)</f>
        <v>0</v>
      </c>
      <c r="AB55" s="94">
        <f>IF(UrokCit!AC21&lt;&gt;0,UrokCit!AA55*100/UrokCit!AC21,0)</f>
        <v>0</v>
      </c>
      <c r="AC55" s="1">
        <f>SUM(UrokCit!AC45:UrokCit!AC54)</f>
        <v>0</v>
      </c>
    </row>
    <row r="56" spans="1:28" ht="12.75">
      <c r="A56" s="1" t="s">
        <v>5</v>
      </c>
      <c r="C56" s="98"/>
      <c r="E56" s="55">
        <v>37</v>
      </c>
      <c r="F56" s="56" t="s">
        <v>166</v>
      </c>
      <c r="H56" s="99"/>
      <c r="I56" s="100"/>
      <c r="J56" s="101"/>
      <c r="K56" s="100"/>
      <c r="L56" s="101"/>
      <c r="M56" s="100"/>
      <c r="N56" s="101"/>
      <c r="O56" s="100"/>
      <c r="P56" s="101"/>
      <c r="Q56" s="100"/>
      <c r="R56" s="101"/>
      <c r="S56" s="102"/>
      <c r="T56" s="101"/>
      <c r="U56" s="100"/>
      <c r="V56" s="101"/>
      <c r="W56" s="101"/>
      <c r="X56" s="100"/>
      <c r="Y56" s="101"/>
      <c r="Z56" s="100"/>
      <c r="AA56" s="101"/>
      <c r="AB56" s="102"/>
    </row>
    <row r="57" spans="1:29" ht="25.5">
      <c r="A57" s="1" t="s">
        <v>7</v>
      </c>
      <c r="C57" s="103" t="s">
        <v>167</v>
      </c>
      <c r="D57" s="1" t="s">
        <v>168</v>
      </c>
      <c r="E57" s="62">
        <v>38</v>
      </c>
      <c r="F57" s="104" t="s">
        <v>89</v>
      </c>
      <c r="G57" s="64"/>
      <c r="H57" s="65">
        <f>(UrokCit!J57+UrokCit!L57+UrokCit!N57+UrokCit!P57+UrokCit!R57+UrokCit!T57+UrokCit!V57+UrokCit!Y57+UrokCit!AA57)</f>
        <v>0</v>
      </c>
      <c r="I57" s="66">
        <f>IF(UrokCit!AC21&lt;&gt;0,UrokCit!H57*100/UrokCit!AC21,0)</f>
        <v>0</v>
      </c>
      <c r="J57" s="105"/>
      <c r="K57" s="106">
        <f>IF(UrokCit!AC21&lt;&gt;0,UrokCit!J57*100/UrokCit!AC21,0)</f>
        <v>0</v>
      </c>
      <c r="L57" s="69"/>
      <c r="M57" s="70">
        <f>IF(UrokCit!AC21&lt;&gt;0,UrokCit!L57*100/UrokCit!AC21,0)</f>
        <v>0</v>
      </c>
      <c r="N57" s="105"/>
      <c r="O57" s="106">
        <f>IF(UrokCit!AC21&lt;&gt;0,UrokCit!N57*100/UrokCit!AC21,0)</f>
        <v>0</v>
      </c>
      <c r="P57" s="69"/>
      <c r="Q57" s="68">
        <f>IF(UrokCit!AC21&lt;&gt;0,UrokCit!P57*100/UrokCit!AC21,0)</f>
        <v>0</v>
      </c>
      <c r="R57" s="107"/>
      <c r="S57" s="106">
        <f>IF(UrokCit!AC21&lt;&gt;0,UrokCit!R57*100/UrokCit!AC21,0)</f>
        <v>0</v>
      </c>
      <c r="T57" s="69"/>
      <c r="U57" s="70">
        <f>IF(UrokCit!AC21&lt;&gt;0,UrokCit!T57*100/UrokCit!AC21,0)</f>
        <v>0</v>
      </c>
      <c r="V57" s="105"/>
      <c r="W57" s="108"/>
      <c r="X57" s="106">
        <f>IF(UrokCit!AC21&lt;&gt;0,UrokCit!V57*100/UrokCit!AC21,0)</f>
        <v>0</v>
      </c>
      <c r="Y57" s="69"/>
      <c r="Z57" s="70">
        <f>IF(UrokCit!AC21&lt;&gt;0,UrokCit!Y57*100/UrokCit!AC21,0)</f>
        <v>0</v>
      </c>
      <c r="AA57" s="105"/>
      <c r="AB57" s="106">
        <f>IF(UrokCit!AC21&lt;&gt;0,UrokCit!AA57*100/UrokCit!AC21,0)</f>
        <v>0</v>
      </c>
      <c r="AC57" s="81"/>
    </row>
    <row r="58" spans="1:29" ht="12.75">
      <c r="A58" s="1" t="s">
        <v>7</v>
      </c>
      <c r="C58" s="109" t="s">
        <v>169</v>
      </c>
      <c r="D58" s="1" t="s">
        <v>170</v>
      </c>
      <c r="E58" s="72">
        <v>39</v>
      </c>
      <c r="F58" s="73" t="s">
        <v>92</v>
      </c>
      <c r="G58" s="74"/>
      <c r="H58" s="75">
        <f>(UrokCit!J58+UrokCit!L58+UrokCit!N58+UrokCit!P58+UrokCit!R58+UrokCit!T58+UrokCit!V58+UrokCit!Y58+UrokCit!AA58)</f>
        <v>0</v>
      </c>
      <c r="I58" s="76">
        <f>IF(UrokCit!AC21&lt;&gt;0,UrokCit!H58*100/UrokCit!AC21,0)</f>
        <v>0</v>
      </c>
      <c r="J58" s="77"/>
      <c r="K58" s="78">
        <f>IF(UrokCit!AC21&lt;&gt;0,UrokCit!J58*100/UrokCit!AC21,0)</f>
        <v>0</v>
      </c>
      <c r="L58" s="79"/>
      <c r="M58" s="76">
        <f>IF(UrokCit!AC21&lt;&gt;0,UrokCit!L58*100/UrokCit!AC21,0)</f>
        <v>0</v>
      </c>
      <c r="N58" s="77"/>
      <c r="O58" s="78">
        <f>IF(UrokCit!AC21&lt;&gt;0,UrokCit!N58*100/UrokCit!AC21,0)</f>
        <v>0</v>
      </c>
      <c r="P58" s="79"/>
      <c r="Q58" s="78">
        <f>IF(UrokCit!AC21&lt;&gt;0,UrokCit!P58*100/UrokCit!AC21,0)</f>
        <v>0</v>
      </c>
      <c r="R58" s="79"/>
      <c r="S58" s="78">
        <f>IF(UrokCit!AC21&lt;&gt;0,UrokCit!R58*100/UrokCit!AC21,0)</f>
        <v>0</v>
      </c>
      <c r="T58" s="79"/>
      <c r="U58" s="76">
        <f>IF(UrokCit!AC21&lt;&gt;0,UrokCit!T58*100/UrokCit!AC21,0)</f>
        <v>0</v>
      </c>
      <c r="V58" s="77"/>
      <c r="W58" s="80"/>
      <c r="X58" s="78">
        <f>IF(UrokCit!AC21&lt;&gt;0,UrokCit!V58*100/UrokCit!AC21,0)</f>
        <v>0</v>
      </c>
      <c r="Y58" s="79"/>
      <c r="Z58" s="76">
        <f>IF(UrokCit!AC21&lt;&gt;0,UrokCit!Y58*100/UrokCit!AC21,0)</f>
        <v>0</v>
      </c>
      <c r="AA58" s="77"/>
      <c r="AB58" s="78">
        <f>IF(UrokCit!AC21&lt;&gt;0,UrokCit!AA58*100/UrokCit!AC21,0)</f>
        <v>0</v>
      </c>
      <c r="AC58" s="81"/>
    </row>
    <row r="59" spans="1:29" ht="12.75">
      <c r="A59" s="1" t="s">
        <v>7</v>
      </c>
      <c r="C59" s="109" t="s">
        <v>171</v>
      </c>
      <c r="D59" s="1" t="s">
        <v>172</v>
      </c>
      <c r="E59" s="83">
        <v>40</v>
      </c>
      <c r="F59" s="84" t="s">
        <v>95</v>
      </c>
      <c r="H59" s="112">
        <f>(UrokCit!J59+UrokCit!L59+UrokCit!N59+UrokCit!P59+UrokCit!R59+UrokCit!T59+UrokCit!V59+UrokCit!Y59+UrokCit!AA59)</f>
        <v>0</v>
      </c>
      <c r="I59" s="86">
        <f>IF(UrokCit!AC21&lt;&gt;0,UrokCit!H59*100/UrokCit!AC21,0)</f>
        <v>0</v>
      </c>
      <c r="J59" s="87"/>
      <c r="K59" s="88">
        <f>IF(UrokCit!AC21&lt;&gt;0,UrokCit!J59*100/UrokCit!AC21,0)</f>
        <v>0</v>
      </c>
      <c r="L59" s="89"/>
      <c r="M59" s="86">
        <f>IF(UrokCit!AC21&lt;&gt;0,UrokCit!L59*100/UrokCit!AC21,0)</f>
        <v>0</v>
      </c>
      <c r="N59" s="87"/>
      <c r="O59" s="88">
        <f>IF(UrokCit!AC21&lt;&gt;0,UrokCit!N59*100/UrokCit!AC21,0)</f>
        <v>0</v>
      </c>
      <c r="P59" s="89"/>
      <c r="Q59" s="88">
        <f>IF(UrokCit!AC21&lt;&gt;0,UrokCit!P59*100/UrokCit!AC21,0)</f>
        <v>0</v>
      </c>
      <c r="R59" s="89"/>
      <c r="S59" s="88">
        <f>IF(UrokCit!AC21&lt;&gt;0,UrokCit!R59*100/UrokCit!AC21,0)</f>
        <v>0</v>
      </c>
      <c r="T59" s="89"/>
      <c r="U59" s="86">
        <f>IF(UrokCit!AC21&lt;&gt;0,UrokCit!T59*100/UrokCit!AC21,0)</f>
        <v>0</v>
      </c>
      <c r="V59" s="87"/>
      <c r="W59" s="90"/>
      <c r="X59" s="88">
        <f>IF(UrokCit!AC21&lt;&gt;0,UrokCit!V59*100/UrokCit!AC21,0)</f>
        <v>0</v>
      </c>
      <c r="Y59" s="89"/>
      <c r="Z59" s="86">
        <f>IF(UrokCit!AC21&lt;&gt;0,UrokCit!Y59*100/UrokCit!AC21,0)</f>
        <v>0</v>
      </c>
      <c r="AA59" s="87"/>
      <c r="AB59" s="88">
        <f>IF(UrokCit!AC21&lt;&gt;0,UrokCit!AA59*100/UrokCit!AC21,0)</f>
        <v>0</v>
      </c>
      <c r="AC59" s="81"/>
    </row>
    <row r="60" spans="1:30" ht="12.75">
      <c r="A60" s="1" t="s">
        <v>7</v>
      </c>
      <c r="C60" s="110" t="s">
        <v>173</v>
      </c>
      <c r="D60" s="1" t="s">
        <v>174</v>
      </c>
      <c r="E60" s="113">
        <v>41</v>
      </c>
      <c r="F60" s="82" t="s">
        <v>98</v>
      </c>
      <c r="G60" s="74"/>
      <c r="H60" s="75">
        <f>(UrokCit!J60+UrokCit!L60+UrokCit!N60+UrokCit!P60+UrokCit!R60+UrokCit!T60+UrokCit!V60+UrokCit!Y60+UrokCit!AA60)</f>
        <v>0</v>
      </c>
      <c r="I60" s="76">
        <f>IF(UrokCit!AC21&lt;&gt;0,UrokCit!H60*100/UrokCit!AC21,0)</f>
        <v>0</v>
      </c>
      <c r="J60" s="77"/>
      <c r="K60" s="78">
        <f>IF(UrokCit!AC21&lt;&gt;0,UrokCit!J60*100/UrokCit!AC21,0)</f>
        <v>0</v>
      </c>
      <c r="L60" s="79"/>
      <c r="M60" s="76">
        <f>IF(UrokCit!AC21&lt;&gt;0,UrokCit!L60*100/UrokCit!AC21,0)</f>
        <v>0</v>
      </c>
      <c r="N60" s="77"/>
      <c r="O60" s="78">
        <f>IF(UrokCit!AC21&lt;&gt;0,UrokCit!N60*100/UrokCit!AC21,0)</f>
        <v>0</v>
      </c>
      <c r="P60" s="79"/>
      <c r="Q60" s="78">
        <f>IF(UrokCit!AC21&lt;&gt;0,UrokCit!P60*100/UrokCit!AC21,0)</f>
        <v>0</v>
      </c>
      <c r="R60" s="79"/>
      <c r="S60" s="78">
        <f>IF(UrokCit!AC21&lt;&gt;0,UrokCit!R60*100/UrokCit!AC21,0)</f>
        <v>0</v>
      </c>
      <c r="T60" s="79"/>
      <c r="U60" s="76">
        <f>IF(UrokCit!AC21&lt;&gt;0,UrokCit!T60*100/UrokCit!AC21,0)</f>
        <v>0</v>
      </c>
      <c r="V60" s="77"/>
      <c r="W60" s="80"/>
      <c r="X60" s="78">
        <f>IF(UrokCit!AC21&lt;&gt;0,UrokCit!V60*100/UrokCit!AC21,0)</f>
        <v>0</v>
      </c>
      <c r="Y60" s="79"/>
      <c r="Z60" s="76">
        <f>IF(UrokCit!AC21&lt;&gt;0,UrokCit!Y60*100/UrokCit!AC21,0)</f>
        <v>0</v>
      </c>
      <c r="AA60" s="77"/>
      <c r="AB60" s="114">
        <f>IF(UrokCit!AC21&lt;&gt;0,UrokCit!AA60*100/UrokCit!AC21,0)</f>
        <v>0</v>
      </c>
      <c r="AC60" s="81"/>
      <c r="AD60" s="54"/>
    </row>
    <row r="61" spans="1:29" ht="12.75">
      <c r="A61" s="1" t="s">
        <v>7</v>
      </c>
      <c r="C61" s="109" t="s">
        <v>175</v>
      </c>
      <c r="D61" s="1" t="s">
        <v>176</v>
      </c>
      <c r="E61" s="72">
        <v>42</v>
      </c>
      <c r="F61" s="73" t="s">
        <v>101</v>
      </c>
      <c r="G61" s="74"/>
      <c r="H61" s="75">
        <f>(UrokCit!J61+UrokCit!L61+UrokCit!N61+UrokCit!P61+UrokCit!R61+UrokCit!T61+UrokCit!V61+UrokCit!Y61+UrokCit!AA61)</f>
        <v>0</v>
      </c>
      <c r="I61" s="76">
        <f>IF(UrokCit!AC21&lt;&gt;0,UrokCit!H61*100/UrokCit!AC21,0)</f>
        <v>0</v>
      </c>
      <c r="J61" s="77"/>
      <c r="K61" s="78">
        <f>IF(UrokCit!AC21&lt;&gt;0,UrokCit!J61*100/UrokCit!AC21,0)</f>
        <v>0</v>
      </c>
      <c r="L61" s="79"/>
      <c r="M61" s="76">
        <f>IF(UrokCit!AC21&lt;&gt;0,UrokCit!L61*100/UrokCit!AC21,0)</f>
        <v>0</v>
      </c>
      <c r="N61" s="77"/>
      <c r="O61" s="78">
        <f>IF(UrokCit!AC21&lt;&gt;0,UrokCit!N61*100/UrokCit!AC21,0)</f>
        <v>0</v>
      </c>
      <c r="P61" s="79"/>
      <c r="Q61" s="78">
        <f>IF(UrokCit!AC21&lt;&gt;0,UrokCit!P61*100/UrokCit!AC21,0)</f>
        <v>0</v>
      </c>
      <c r="R61" s="79"/>
      <c r="S61" s="78">
        <f>IF(UrokCit!AC21&lt;&gt;0,UrokCit!R61*100/UrokCit!AC21,0)</f>
        <v>0</v>
      </c>
      <c r="T61" s="79"/>
      <c r="U61" s="76">
        <f>IF(UrokCit!AC21&lt;&gt;0,UrokCit!T61*100/UrokCit!AC21,0)</f>
        <v>0</v>
      </c>
      <c r="V61" s="77"/>
      <c r="W61" s="80"/>
      <c r="X61" s="78">
        <f>IF(UrokCit!AC21&lt;&gt;0,UrokCit!V61*100/UrokCit!AC21,0)</f>
        <v>0</v>
      </c>
      <c r="Y61" s="79"/>
      <c r="Z61" s="76">
        <f>IF(UrokCit!AC21&lt;&gt;0,UrokCit!Y61*100/UrokCit!AC21,0)</f>
        <v>0</v>
      </c>
      <c r="AA61" s="77"/>
      <c r="AB61" s="78">
        <f>IF(UrokCit!AC21&lt;&gt;0,UrokCit!AA61*100/UrokCit!AC21,0)</f>
        <v>0</v>
      </c>
      <c r="AC61" s="81"/>
    </row>
    <row r="62" spans="1:29" ht="12.75">
      <c r="A62" s="1" t="s">
        <v>7</v>
      </c>
      <c r="C62" s="109" t="s">
        <v>177</v>
      </c>
      <c r="D62" s="1" t="s">
        <v>178</v>
      </c>
      <c r="E62" s="72">
        <v>43</v>
      </c>
      <c r="F62" s="73" t="s">
        <v>104</v>
      </c>
      <c r="G62" s="74"/>
      <c r="H62" s="75">
        <f>(UrokCit!J62+UrokCit!L62+UrokCit!N62+UrokCit!P62+UrokCit!R62+UrokCit!T62+UrokCit!V62+UrokCit!Y62+UrokCit!AA62)</f>
        <v>0</v>
      </c>
      <c r="I62" s="76">
        <f>IF(UrokCit!AC21&lt;&gt;0,UrokCit!H62*100/UrokCit!AC21,0)</f>
        <v>0</v>
      </c>
      <c r="J62" s="77"/>
      <c r="K62" s="78">
        <f>IF(UrokCit!AC21&lt;&gt;0,UrokCit!J62*100/UrokCit!AC21,0)</f>
        <v>0</v>
      </c>
      <c r="L62" s="79"/>
      <c r="M62" s="76">
        <f>IF(UrokCit!AC21&lt;&gt;0,UrokCit!L62*100/UrokCit!AC21,0)</f>
        <v>0</v>
      </c>
      <c r="N62" s="77"/>
      <c r="O62" s="78">
        <f>IF(UrokCit!AC21&lt;&gt;0,UrokCit!N62*100/UrokCit!AC21,0)</f>
        <v>0</v>
      </c>
      <c r="P62" s="79"/>
      <c r="Q62" s="78">
        <f>IF(UrokCit!AC21&lt;&gt;0,UrokCit!P62*100/UrokCit!AC21,0)</f>
        <v>0</v>
      </c>
      <c r="R62" s="79"/>
      <c r="S62" s="78">
        <f>IF(UrokCit!AC21&lt;&gt;0,UrokCit!R62*100/UrokCit!AC21,0)</f>
        <v>0</v>
      </c>
      <c r="T62" s="79"/>
      <c r="U62" s="76">
        <f>IF(UrokCit!AC21&lt;&gt;0,UrokCit!T62*100/UrokCit!AC21,0)</f>
        <v>0</v>
      </c>
      <c r="V62" s="77"/>
      <c r="W62" s="80"/>
      <c r="X62" s="78">
        <f>IF(UrokCit!AC21&lt;&gt;0,UrokCit!V62*100/UrokCit!AC21,0)</f>
        <v>0</v>
      </c>
      <c r="Y62" s="79"/>
      <c r="Z62" s="76">
        <f>IF(UrokCit!AC21&lt;&gt;0,UrokCit!Y62*100/UrokCit!AC21,0)</f>
        <v>0</v>
      </c>
      <c r="AA62" s="77"/>
      <c r="AB62" s="78">
        <f>IF(UrokCit!AC21&lt;&gt;0,UrokCit!AA62*100/UrokCit!AC21,0)</f>
        <v>0</v>
      </c>
      <c r="AC62" s="81"/>
    </row>
    <row r="63" spans="1:29" ht="12.75">
      <c r="A63" s="1" t="s">
        <v>7</v>
      </c>
      <c r="C63" s="109" t="s">
        <v>179</v>
      </c>
      <c r="D63" s="1" t="s">
        <v>180</v>
      </c>
      <c r="E63" s="72">
        <v>44</v>
      </c>
      <c r="F63" s="73" t="s">
        <v>107</v>
      </c>
      <c r="G63" s="74"/>
      <c r="H63" s="75">
        <f>(UrokCit!J63+UrokCit!L63+UrokCit!N63+UrokCit!P63+UrokCit!R63+UrokCit!T63+UrokCit!V63+UrokCit!Y63+UrokCit!AA63)</f>
        <v>0</v>
      </c>
      <c r="I63" s="76">
        <f>IF(UrokCit!AC21&lt;&gt;0,UrokCit!H63*100/UrokCit!AC21,0)</f>
        <v>0</v>
      </c>
      <c r="J63" s="77"/>
      <c r="K63" s="78">
        <f>IF(UrokCit!AC21&lt;&gt;0,UrokCit!J63*100/UrokCit!AC21,0)</f>
        <v>0</v>
      </c>
      <c r="L63" s="79"/>
      <c r="M63" s="76">
        <f>IF(UrokCit!AC21&lt;&gt;0,UrokCit!L63*100/UrokCit!AC21,0)</f>
        <v>0</v>
      </c>
      <c r="N63" s="77"/>
      <c r="O63" s="78">
        <f>IF(UrokCit!AC21&lt;&gt;0,UrokCit!N63*100/UrokCit!AC21,0)</f>
        <v>0</v>
      </c>
      <c r="P63" s="79"/>
      <c r="Q63" s="78">
        <f>IF(UrokCit!AC21&lt;&gt;0,UrokCit!P63*100/UrokCit!AC21,0)</f>
        <v>0</v>
      </c>
      <c r="R63" s="79"/>
      <c r="S63" s="78">
        <f>IF(UrokCit!AC21&lt;&gt;0,UrokCit!R63*100/UrokCit!AC21,0)</f>
        <v>0</v>
      </c>
      <c r="T63" s="79"/>
      <c r="U63" s="76">
        <f>IF(UrokCit!AC21&lt;&gt;0,UrokCit!T63*100/UrokCit!AC21,0)</f>
        <v>0</v>
      </c>
      <c r="V63" s="77"/>
      <c r="W63" s="80"/>
      <c r="X63" s="78">
        <f>IF(UrokCit!AC21&lt;&gt;0,UrokCit!V63*100/UrokCit!AC21,0)</f>
        <v>0</v>
      </c>
      <c r="Y63" s="79"/>
      <c r="Z63" s="76">
        <f>IF(UrokCit!AC21&lt;&gt;0,UrokCit!Y63*100/UrokCit!AC21,0)</f>
        <v>0</v>
      </c>
      <c r="AA63" s="77"/>
      <c r="AB63" s="78">
        <f>IF(UrokCit!AC21&lt;&gt;0,UrokCit!AA63*100/UrokCit!AC21,0)</f>
        <v>0</v>
      </c>
      <c r="AC63" s="81"/>
    </row>
    <row r="64" spans="1:29" ht="12.75">
      <c r="A64" s="1" t="s">
        <v>7</v>
      </c>
      <c r="C64" s="109" t="s">
        <v>181</v>
      </c>
      <c r="D64" s="1" t="s">
        <v>182</v>
      </c>
      <c r="E64" s="72">
        <v>45</v>
      </c>
      <c r="F64" s="73" t="s">
        <v>110</v>
      </c>
      <c r="G64" s="74"/>
      <c r="H64" s="75">
        <f>(UrokCit!J64+UrokCit!L64+UrokCit!N64+UrokCit!P64+UrokCit!R64+UrokCit!T64+UrokCit!V64+UrokCit!Y64+UrokCit!AA64)</f>
        <v>0</v>
      </c>
      <c r="I64" s="76">
        <f>IF(UrokCit!AC21&lt;&gt;0,UrokCit!H64*100/UrokCit!AC21,0)</f>
        <v>0</v>
      </c>
      <c r="J64" s="77"/>
      <c r="K64" s="78">
        <f>IF(UrokCit!AC21&lt;&gt;0,UrokCit!J64*100/UrokCit!AC21,0)</f>
        <v>0</v>
      </c>
      <c r="L64" s="79"/>
      <c r="M64" s="76">
        <f>IF(UrokCit!AC21&lt;&gt;0,UrokCit!L64*100/UrokCit!AC21,0)</f>
        <v>0</v>
      </c>
      <c r="N64" s="77"/>
      <c r="O64" s="78">
        <f>IF(UrokCit!AC21&lt;&gt;0,UrokCit!N64*100/UrokCit!AC21,0)</f>
        <v>0</v>
      </c>
      <c r="P64" s="79"/>
      <c r="Q64" s="78">
        <f>IF(UrokCit!AC21&lt;&gt;0,UrokCit!P64*100/UrokCit!AC21,0)</f>
        <v>0</v>
      </c>
      <c r="R64" s="79"/>
      <c r="S64" s="78">
        <f>IF(UrokCit!AC21&lt;&gt;0,UrokCit!R64*100/UrokCit!AC21,0)</f>
        <v>0</v>
      </c>
      <c r="T64" s="79"/>
      <c r="U64" s="76">
        <f>IF(UrokCit!AC21&lt;&gt;0,UrokCit!T64*100/UrokCit!AC21,0)</f>
        <v>0</v>
      </c>
      <c r="V64" s="77"/>
      <c r="W64" s="80"/>
      <c r="X64" s="78">
        <f>IF(UrokCit!AC21&lt;&gt;0,UrokCit!V64*100/UrokCit!AC21,0)</f>
        <v>0</v>
      </c>
      <c r="Y64" s="79"/>
      <c r="Z64" s="76">
        <f>IF(UrokCit!AC21&lt;&gt;0,UrokCit!Y64*100/UrokCit!AC21,0)</f>
        <v>0</v>
      </c>
      <c r="AA64" s="77"/>
      <c r="AB64" s="78">
        <f>IF(UrokCit!AC21&lt;&gt;0,UrokCit!AA64*100/UrokCit!AC21,0)</f>
        <v>0</v>
      </c>
      <c r="AC64" s="81"/>
    </row>
    <row r="65" spans="1:29" ht="12.75">
      <c r="A65" s="1" t="s">
        <v>7</v>
      </c>
      <c r="C65" s="109" t="s">
        <v>183</v>
      </c>
      <c r="D65" s="1" t="s">
        <v>184</v>
      </c>
      <c r="E65" s="72">
        <v>46</v>
      </c>
      <c r="F65" s="73" t="s">
        <v>113</v>
      </c>
      <c r="G65" s="74"/>
      <c r="H65" s="75">
        <f>(UrokCit!J65+UrokCit!L65+UrokCit!N65+UrokCit!P65+UrokCit!R65+UrokCit!T65+UrokCit!V65+UrokCit!Y65+UrokCit!AA65)</f>
        <v>0</v>
      </c>
      <c r="I65" s="76">
        <f>IF(UrokCit!AC21&lt;&gt;0,UrokCit!H65*100/UrokCit!AC21,0)</f>
        <v>0</v>
      </c>
      <c r="J65" s="77"/>
      <c r="K65" s="78">
        <f>IF(UrokCit!AC21&lt;&gt;0,UrokCit!J65*100/UrokCit!AC21,0)</f>
        <v>0</v>
      </c>
      <c r="L65" s="79"/>
      <c r="M65" s="76">
        <f>IF(UrokCit!AC21&lt;&gt;0,UrokCit!L65*100/UrokCit!AC21,0)</f>
        <v>0</v>
      </c>
      <c r="N65" s="77"/>
      <c r="O65" s="78">
        <f>IF(UrokCit!AC21&lt;&gt;0,UrokCit!N65*100/UrokCit!AC21,0)</f>
        <v>0</v>
      </c>
      <c r="P65" s="79"/>
      <c r="Q65" s="78">
        <f>IF(UrokCit!AC21&lt;&gt;0,UrokCit!P65*100/UrokCit!AC21,0)</f>
        <v>0</v>
      </c>
      <c r="R65" s="79"/>
      <c r="S65" s="78">
        <f>IF(UrokCit!AC21&lt;&gt;0,UrokCit!R65*100/UrokCit!AC21,0)</f>
        <v>0</v>
      </c>
      <c r="T65" s="79"/>
      <c r="U65" s="76">
        <f>IF(UrokCit!AC21&lt;&gt;0,UrokCit!T65*100/UrokCit!AC21,0)</f>
        <v>0</v>
      </c>
      <c r="V65" s="77"/>
      <c r="W65" s="80"/>
      <c r="X65" s="78">
        <f>IF(UrokCit!AC21&lt;&gt;0,UrokCit!V65*100/UrokCit!AC21,0)</f>
        <v>0</v>
      </c>
      <c r="Y65" s="79"/>
      <c r="Z65" s="76">
        <f>IF(UrokCit!AC21&lt;&gt;0,UrokCit!Y65*100/UrokCit!AC21,0)</f>
        <v>0</v>
      </c>
      <c r="AA65" s="77"/>
      <c r="AB65" s="78">
        <f>IF(UrokCit!AC21&lt;&gt;0,UrokCit!AA65*100/UrokCit!AC21,0)</f>
        <v>0</v>
      </c>
      <c r="AC65" s="81"/>
    </row>
    <row r="66" spans="1:29" ht="12.75">
      <c r="A66" s="1" t="s">
        <v>7</v>
      </c>
      <c r="C66" s="109" t="s">
        <v>185</v>
      </c>
      <c r="D66" s="1" t="s">
        <v>186</v>
      </c>
      <c r="E66" s="83">
        <v>47</v>
      </c>
      <c r="F66" s="84" t="s">
        <v>116</v>
      </c>
      <c r="H66" s="85">
        <f>(UrokCit!J66+UrokCit!L66+UrokCit!N66+UrokCit!P66+UrokCit!R66+UrokCit!T66+UrokCit!V66+UrokCit!Y66+UrokCit!AA66)</f>
        <v>0</v>
      </c>
      <c r="I66" s="86">
        <f>IF(UrokCit!AC21&lt;&gt;0,UrokCit!H66*100/UrokCit!AC21,0)</f>
        <v>0</v>
      </c>
      <c r="J66" s="87"/>
      <c r="K66" s="88">
        <f>IF(UrokCit!AC21&lt;&gt;0,UrokCit!J66*100/UrokCit!AC21,0)</f>
        <v>0</v>
      </c>
      <c r="L66" s="89"/>
      <c r="M66" s="86">
        <f>IF(UrokCit!AC21&lt;&gt;0,UrokCit!L66*100/UrokCit!AC21,0)</f>
        <v>0</v>
      </c>
      <c r="N66" s="87"/>
      <c r="O66" s="88">
        <f>IF(UrokCit!AC21&lt;&gt;0,UrokCit!N66*100/UrokCit!AC21,0)</f>
        <v>0</v>
      </c>
      <c r="P66" s="89"/>
      <c r="Q66" s="88">
        <f>IF(UrokCit!AC21&lt;&gt;0,UrokCit!P66*100/UrokCit!AC21,0)</f>
        <v>0</v>
      </c>
      <c r="R66" s="89"/>
      <c r="S66" s="88">
        <f>IF(UrokCit!AC21&lt;&gt;0,UrokCit!R66*100/UrokCit!AC21,0)</f>
        <v>0</v>
      </c>
      <c r="T66" s="89"/>
      <c r="U66" s="86">
        <f>IF(UrokCit!AC21&lt;&gt;0,UrokCit!T66*100/UrokCit!AC21,0)</f>
        <v>0</v>
      </c>
      <c r="V66" s="87"/>
      <c r="W66" s="90"/>
      <c r="X66" s="88">
        <f>IF(UrokCit!AC21&lt;&gt;0,UrokCit!V66*100/UrokCit!AC21,0)</f>
        <v>0</v>
      </c>
      <c r="Y66" s="89"/>
      <c r="Z66" s="86">
        <f>IF(UrokCit!AC21&lt;&gt;0,UrokCit!Y66*100/UrokCit!AC21,0)</f>
        <v>0</v>
      </c>
      <c r="AA66" s="87"/>
      <c r="AB66" s="88">
        <f>IF(UrokCit!AC21&lt;&gt;0,UrokCit!AA66*100/UrokCit!AC21,0)</f>
        <v>0</v>
      </c>
      <c r="AC66" s="81"/>
    </row>
    <row r="67" spans="1:29" ht="12.75">
      <c r="A67" s="1" t="s">
        <v>7</v>
      </c>
      <c r="C67" s="111" t="s">
        <v>187</v>
      </c>
      <c r="D67" s="1" t="s">
        <v>188</v>
      </c>
      <c r="E67" s="91">
        <v>48</v>
      </c>
      <c r="F67" s="92" t="s">
        <v>119</v>
      </c>
      <c r="H67" s="93">
        <f>(UrokCit!J67+UrokCit!L67+UrokCit!N67+UrokCit!P67+UrokCit!R67+UrokCit!T67+UrokCit!V67+UrokCit!Y67+UrokCit!AA67)</f>
        <v>0</v>
      </c>
      <c r="I67" s="94">
        <f>IF(UrokCit!AC21&lt;&gt;0,UrokCit!H67*100/UrokCit!AC21,0)</f>
        <v>0</v>
      </c>
      <c r="J67" s="93">
        <f>SUM(UrokCit!J57:UrokCit!J66)</f>
        <v>0</v>
      </c>
      <c r="K67" s="94">
        <f>IF(UrokCit!AC21&lt;&gt;0,UrokCit!J67*100/UrokCit!AC21,0)</f>
        <v>0</v>
      </c>
      <c r="L67" s="93">
        <f>SUM(UrokCit!L57:UrokCit!L66)</f>
        <v>0</v>
      </c>
      <c r="M67" s="94">
        <f>IF(UrokCit!AC21&lt;&gt;0,UrokCit!L67*100/UrokCit!AC21,0)</f>
        <v>0</v>
      </c>
      <c r="N67" s="93">
        <f>SUM(UrokCit!N57:UrokCit!N66)</f>
        <v>0</v>
      </c>
      <c r="O67" s="94">
        <f>IF(UrokCit!AC21&lt;&gt;0,UrokCit!N67*100/UrokCit!AC21,0)</f>
        <v>0</v>
      </c>
      <c r="P67" s="93">
        <f>SUM(UrokCit!P57:UrokCit!P66)</f>
        <v>0</v>
      </c>
      <c r="Q67" s="94">
        <f>IF(UrokCit!AC21&lt;&gt;0,UrokCit!P67*100/UrokCit!AC21,0)</f>
        <v>0</v>
      </c>
      <c r="R67" s="95">
        <f>SUM(UrokCit!R57:UrokCit!R66)</f>
        <v>0</v>
      </c>
      <c r="S67" s="94">
        <f>IF(UrokCit!AC21&lt;&gt;0,UrokCit!R67*100/UrokCit!AC21,0)</f>
        <v>0</v>
      </c>
      <c r="T67" s="95">
        <f>SUM(UrokCit!T57:UrokCit!T66)</f>
        <v>0</v>
      </c>
      <c r="U67" s="94">
        <f>IF(UrokCit!AC21&lt;&gt;0,UrokCit!T67*100/UrokCit!AC21,0)</f>
        <v>0</v>
      </c>
      <c r="V67" s="93">
        <f>SUM(UrokCit!V57:UrokCit!V66)</f>
        <v>0</v>
      </c>
      <c r="W67" s="96">
        <f>SUM(UrokCit!W57:UrokCit!W66)</f>
        <v>0</v>
      </c>
      <c r="X67" s="97">
        <f>IF(UrokCit!AC21&lt;&gt;0,UrokCit!V67*100/UrokCit!AC21,0)</f>
        <v>0</v>
      </c>
      <c r="Y67" s="93">
        <f>SUM(UrokCit!Y57:UrokCit!Y66)</f>
        <v>0</v>
      </c>
      <c r="Z67" s="94">
        <f>IF(UrokCit!AC21&lt;&gt;0,UrokCit!Y67*100/UrokCit!AC21,0)</f>
        <v>0</v>
      </c>
      <c r="AA67" s="93">
        <f>SUM(UrokCit!AA57:UrokCit!AA66)</f>
        <v>0</v>
      </c>
      <c r="AB67" s="94">
        <f>IF(UrokCit!AC21&lt;&gt;0,UrokCit!AA67*100/UrokCit!AC21,0)</f>
        <v>0</v>
      </c>
      <c r="AC67" s="81"/>
    </row>
    <row r="68" spans="1:28" ht="12.75">
      <c r="A68" s="1" t="s">
        <v>5</v>
      </c>
      <c r="C68" s="98"/>
      <c r="E68" s="55">
        <v>49</v>
      </c>
      <c r="F68" s="56" t="s">
        <v>189</v>
      </c>
      <c r="H68" s="99"/>
      <c r="I68" s="100"/>
      <c r="J68" s="101"/>
      <c r="K68" s="100"/>
      <c r="L68" s="101"/>
      <c r="M68" s="100"/>
      <c r="N68" s="101"/>
      <c r="O68" s="100"/>
      <c r="P68" s="101"/>
      <c r="Q68" s="100"/>
      <c r="R68" s="101"/>
      <c r="S68" s="102"/>
      <c r="T68" s="101"/>
      <c r="U68" s="100"/>
      <c r="V68" s="101"/>
      <c r="W68" s="101"/>
      <c r="X68" s="100"/>
      <c r="Y68" s="101"/>
      <c r="Z68" s="100"/>
      <c r="AA68" s="101"/>
      <c r="AB68" s="102"/>
    </row>
    <row r="69" spans="1:29" ht="25.5">
      <c r="A69" s="1" t="s">
        <v>7</v>
      </c>
      <c r="C69" s="103" t="s">
        <v>190</v>
      </c>
      <c r="D69" s="1" t="s">
        <v>191</v>
      </c>
      <c r="E69" s="62">
        <v>50</v>
      </c>
      <c r="F69" s="104" t="s">
        <v>89</v>
      </c>
      <c r="G69" s="64"/>
      <c r="H69" s="65">
        <f>(UrokCit!J69+UrokCit!L69+UrokCit!N69+UrokCit!P69+UrokCit!R69+UrokCit!T69+UrokCit!V69+UrokCit!Y69+UrokCit!AA69)</f>
        <v>0</v>
      </c>
      <c r="I69" s="66">
        <f>IF(UrokCit!AC21&lt;&gt;0,UrokCit!H69*100/UrokCit!AC21,0)</f>
        <v>0</v>
      </c>
      <c r="J69" s="105"/>
      <c r="K69" s="106">
        <f>IF(UrokCit!AC21&lt;&gt;0,UrokCit!J69*100/UrokCit!AC21,0)</f>
        <v>0</v>
      </c>
      <c r="L69" s="69"/>
      <c r="M69" s="70">
        <f>IF(UrokCit!AC21&lt;&gt;0,UrokCit!L69*100/UrokCit!AC21,0)</f>
        <v>0</v>
      </c>
      <c r="N69" s="105"/>
      <c r="O69" s="106">
        <f>IF(UrokCit!AC21&lt;&gt;0,UrokCit!N69*100/UrokCit!AC21,0)</f>
        <v>0</v>
      </c>
      <c r="P69" s="69"/>
      <c r="Q69" s="68">
        <f>IF(UrokCit!AC21&lt;&gt;0,UrokCit!P69*100/UrokCit!AC21,0)</f>
        <v>0</v>
      </c>
      <c r="R69" s="107"/>
      <c r="S69" s="106">
        <f>IF(UrokCit!AC21&lt;&gt;0,UrokCit!R69*100/UrokCit!AC21,0)</f>
        <v>0</v>
      </c>
      <c r="T69" s="69"/>
      <c r="U69" s="70">
        <f>IF(UrokCit!AC21&lt;&gt;0,UrokCit!T69*100/UrokCit!AC21,0)</f>
        <v>0</v>
      </c>
      <c r="V69" s="105"/>
      <c r="W69" s="108"/>
      <c r="X69" s="106">
        <f>IF(UrokCit!AC21&lt;&gt;0,UrokCit!V69*100/UrokCit!AC21,0)</f>
        <v>0</v>
      </c>
      <c r="Y69" s="69"/>
      <c r="Z69" s="70">
        <f>IF(UrokCit!AC21&lt;&gt;0,UrokCit!Y69*100/UrokCit!AC21,0)</f>
        <v>0</v>
      </c>
      <c r="AA69" s="105"/>
      <c r="AB69" s="106">
        <f>IF(UrokCit!AC21&lt;&gt;0,UrokCit!AA69*100/UrokCit!AC21,0)</f>
        <v>0</v>
      </c>
      <c r="AC69" s="81"/>
    </row>
    <row r="70" spans="1:29" ht="12.75">
      <c r="A70" s="1" t="s">
        <v>7</v>
      </c>
      <c r="C70" s="109" t="s">
        <v>192</v>
      </c>
      <c r="D70" s="1" t="s">
        <v>193</v>
      </c>
      <c r="E70" s="72">
        <v>51</v>
      </c>
      <c r="F70" s="73" t="s">
        <v>92</v>
      </c>
      <c r="G70" s="74"/>
      <c r="H70" s="75">
        <f>(UrokCit!J70+UrokCit!L70+UrokCit!N70+UrokCit!P70+UrokCit!R70+UrokCit!T70+UrokCit!V70+UrokCit!Y70+UrokCit!AA70)</f>
        <v>0</v>
      </c>
      <c r="I70" s="76">
        <f>IF(UrokCit!AC21&lt;&gt;0,UrokCit!H70*100/UrokCit!AC21,0)</f>
        <v>0</v>
      </c>
      <c r="J70" s="77"/>
      <c r="K70" s="78">
        <f>IF(UrokCit!AC21&lt;&gt;0,UrokCit!J70*100/UrokCit!AC21,0)</f>
        <v>0</v>
      </c>
      <c r="L70" s="79"/>
      <c r="M70" s="76">
        <f>IF(UrokCit!AC21&lt;&gt;0,UrokCit!L70*100/UrokCit!AC21,0)</f>
        <v>0</v>
      </c>
      <c r="N70" s="77"/>
      <c r="O70" s="78">
        <f>IF(UrokCit!AC21&lt;&gt;0,UrokCit!N70*100/UrokCit!AC21,0)</f>
        <v>0</v>
      </c>
      <c r="P70" s="79"/>
      <c r="Q70" s="78">
        <f>IF(UrokCit!AC21&lt;&gt;0,UrokCit!P70*100/UrokCit!AC21,0)</f>
        <v>0</v>
      </c>
      <c r="R70" s="79"/>
      <c r="S70" s="78">
        <f>IF(UrokCit!AC21&lt;&gt;0,UrokCit!R70*100/UrokCit!AC21,0)</f>
        <v>0</v>
      </c>
      <c r="T70" s="79"/>
      <c r="U70" s="76">
        <f>IF(UrokCit!AC21&lt;&gt;0,UrokCit!T70*100/UrokCit!AC21,0)</f>
        <v>0</v>
      </c>
      <c r="V70" s="77"/>
      <c r="W70" s="80"/>
      <c r="X70" s="78">
        <f>IF(UrokCit!AC21&lt;&gt;0,UrokCit!V70*100/UrokCit!AC21,0)</f>
        <v>0</v>
      </c>
      <c r="Y70" s="79"/>
      <c r="Z70" s="76">
        <f>IF(UrokCit!AC21&lt;&gt;0,UrokCit!Y70*100/UrokCit!AC21,0)</f>
        <v>0</v>
      </c>
      <c r="AA70" s="77"/>
      <c r="AB70" s="78">
        <f>IF(UrokCit!AC21&lt;&gt;0,UrokCit!AA70*100/UrokCit!AC21,0)</f>
        <v>0</v>
      </c>
      <c r="AC70" s="81"/>
    </row>
    <row r="71" spans="1:29" ht="12.75">
      <c r="A71" s="1" t="s">
        <v>7</v>
      </c>
      <c r="C71" s="109" t="s">
        <v>194</v>
      </c>
      <c r="D71" s="1" t="s">
        <v>195</v>
      </c>
      <c r="E71" s="72">
        <v>52</v>
      </c>
      <c r="F71" s="73" t="s">
        <v>95</v>
      </c>
      <c r="G71" s="74"/>
      <c r="H71" s="75">
        <f>(UrokCit!J71+UrokCit!L71+UrokCit!N71+UrokCit!P71+UrokCit!R71+UrokCit!T71+UrokCit!V71+UrokCit!Y71+UrokCit!AA71)</f>
        <v>0</v>
      </c>
      <c r="I71" s="76">
        <f>IF(UrokCit!AC21&lt;&gt;0,UrokCit!H71*100/UrokCit!AC21,0)</f>
        <v>0</v>
      </c>
      <c r="J71" s="77"/>
      <c r="K71" s="78">
        <f>IF(UrokCit!AC21&lt;&gt;0,UrokCit!J71*100/UrokCit!AC21,0)</f>
        <v>0</v>
      </c>
      <c r="L71" s="79"/>
      <c r="M71" s="76">
        <f>IF(UrokCit!AC21&lt;&gt;0,UrokCit!L71*100/UrokCit!AC21,0)</f>
        <v>0</v>
      </c>
      <c r="N71" s="77"/>
      <c r="O71" s="78">
        <f>IF(UrokCit!AC21&lt;&gt;0,UrokCit!N71*100/UrokCit!AC21,0)</f>
        <v>0</v>
      </c>
      <c r="P71" s="79"/>
      <c r="Q71" s="78">
        <f>IF(UrokCit!AC21&lt;&gt;0,UrokCit!P71*100/UrokCit!AC21,0)</f>
        <v>0</v>
      </c>
      <c r="R71" s="79"/>
      <c r="S71" s="78">
        <f>IF(UrokCit!AC21&lt;&gt;0,UrokCit!R71*100/UrokCit!AC21,0)</f>
        <v>0</v>
      </c>
      <c r="T71" s="79"/>
      <c r="U71" s="76">
        <f>IF(UrokCit!AC21&lt;&gt;0,UrokCit!T71*100/UrokCit!AC21,0)</f>
        <v>0</v>
      </c>
      <c r="V71" s="77"/>
      <c r="W71" s="80"/>
      <c r="X71" s="78">
        <f>IF(UrokCit!AC21&lt;&gt;0,UrokCit!V71*100/UrokCit!AC21,0)</f>
        <v>0</v>
      </c>
      <c r="Y71" s="79"/>
      <c r="Z71" s="76">
        <f>IF(UrokCit!AC21&lt;&gt;0,UrokCit!Y71*100/UrokCit!AC21,0)</f>
        <v>0</v>
      </c>
      <c r="AA71" s="77"/>
      <c r="AB71" s="78">
        <f>IF(UrokCit!AC21&lt;&gt;0,UrokCit!AA71*100/UrokCit!AC21,0)</f>
        <v>0</v>
      </c>
      <c r="AC71" s="81"/>
    </row>
    <row r="72" spans="1:29" ht="12.75">
      <c r="A72" s="1" t="s">
        <v>7</v>
      </c>
      <c r="C72" s="110" t="s">
        <v>196</v>
      </c>
      <c r="D72" s="1" t="s">
        <v>197</v>
      </c>
      <c r="E72" s="83">
        <v>53</v>
      </c>
      <c r="F72" s="115" t="s">
        <v>98</v>
      </c>
      <c r="H72" s="112">
        <f>(UrokCit!J72+UrokCit!L72+UrokCit!N72+UrokCit!P72+UrokCit!R72+UrokCit!T72+UrokCit!V72+UrokCit!Y72+UrokCit!AA72)</f>
        <v>0</v>
      </c>
      <c r="I72" s="86">
        <f>IF(UrokCit!AC21&lt;&gt;0,UrokCit!H72*100/UrokCit!AC21,0)</f>
        <v>0</v>
      </c>
      <c r="J72" s="87"/>
      <c r="K72" s="88">
        <f>IF(UrokCit!AC21&lt;&gt;0,UrokCit!J72*100/UrokCit!AC21,0)</f>
        <v>0</v>
      </c>
      <c r="L72" s="89"/>
      <c r="M72" s="86">
        <f>IF(UrokCit!AC21&lt;&gt;0,UrokCit!L72*100/UrokCit!AC21,0)</f>
        <v>0</v>
      </c>
      <c r="N72" s="87"/>
      <c r="O72" s="88">
        <f>IF(UrokCit!AC21&lt;&gt;0,UrokCit!N72*100/UrokCit!AC21,0)</f>
        <v>0</v>
      </c>
      <c r="P72" s="89"/>
      <c r="Q72" s="88">
        <f>IF(UrokCit!AC21&lt;&gt;0,UrokCit!P72*100/UrokCit!AC21,0)</f>
        <v>0</v>
      </c>
      <c r="R72" s="89"/>
      <c r="S72" s="88">
        <f>IF(UrokCit!AC21&lt;&gt;0,UrokCit!R72*100/UrokCit!AC21,0)</f>
        <v>0</v>
      </c>
      <c r="T72" s="89"/>
      <c r="U72" s="86">
        <f>IF(UrokCit!AC21&lt;&gt;0,UrokCit!T72*100/UrokCit!AC21,0)</f>
        <v>0</v>
      </c>
      <c r="V72" s="87"/>
      <c r="W72" s="90"/>
      <c r="X72" s="88">
        <f>IF(UrokCit!AC21&lt;&gt;0,UrokCit!V72*100/UrokCit!AC21,0)</f>
        <v>0</v>
      </c>
      <c r="Y72" s="89"/>
      <c r="Z72" s="86">
        <f>IF(UrokCit!AC21&lt;&gt;0,UrokCit!Y72*100/UrokCit!AC21,0)</f>
        <v>0</v>
      </c>
      <c r="AA72" s="87"/>
      <c r="AB72" s="88">
        <f>IF(UrokCit!AC21&lt;&gt;0,UrokCit!AA72*100/UrokCit!AC21,0)</f>
        <v>0</v>
      </c>
      <c r="AC72" s="81"/>
    </row>
    <row r="73" spans="1:30" ht="12.75">
      <c r="A73" s="1" t="s">
        <v>7</v>
      </c>
      <c r="C73" s="109" t="s">
        <v>198</v>
      </c>
      <c r="D73" s="1" t="s">
        <v>199</v>
      </c>
      <c r="E73" s="113">
        <v>54</v>
      </c>
      <c r="F73" s="73" t="s">
        <v>101</v>
      </c>
      <c r="G73" s="74"/>
      <c r="H73" s="75">
        <f>(UrokCit!J73+UrokCit!L73+UrokCit!N73+UrokCit!P73+UrokCit!R73+UrokCit!T73+UrokCit!V73+UrokCit!Y73+UrokCit!AA73)</f>
        <v>0</v>
      </c>
      <c r="I73" s="76">
        <f>IF(UrokCit!AC21&lt;&gt;0,UrokCit!H73*100/UrokCit!AC21,0)</f>
        <v>0</v>
      </c>
      <c r="J73" s="77"/>
      <c r="K73" s="78">
        <f>IF(UrokCit!AC21&lt;&gt;0,UrokCit!J73*100/UrokCit!AC21,0)</f>
        <v>0</v>
      </c>
      <c r="L73" s="79"/>
      <c r="M73" s="76">
        <f>IF(UrokCit!AC21&lt;&gt;0,UrokCit!L73*100/UrokCit!AC21,0)</f>
        <v>0</v>
      </c>
      <c r="N73" s="77"/>
      <c r="O73" s="78">
        <f>IF(UrokCit!AC21&lt;&gt;0,UrokCit!N73*100/UrokCit!AC21,0)</f>
        <v>0</v>
      </c>
      <c r="P73" s="79"/>
      <c r="Q73" s="78">
        <f>IF(UrokCit!AC21&lt;&gt;0,UrokCit!P73*100/UrokCit!AC21,0)</f>
        <v>0</v>
      </c>
      <c r="R73" s="79"/>
      <c r="S73" s="78">
        <f>IF(UrokCit!AC21&lt;&gt;0,UrokCit!R73*100/UrokCit!AC21,0)</f>
        <v>0</v>
      </c>
      <c r="T73" s="79"/>
      <c r="U73" s="76">
        <f>IF(UrokCit!AC21&lt;&gt;0,UrokCit!T73*100/UrokCit!AC21,0)</f>
        <v>0</v>
      </c>
      <c r="V73" s="77"/>
      <c r="W73" s="80"/>
      <c r="X73" s="78">
        <f>IF(UrokCit!AC21&lt;&gt;0,UrokCit!V73*100/UrokCit!AC21,0)</f>
        <v>0</v>
      </c>
      <c r="Y73" s="79"/>
      <c r="Z73" s="76">
        <f>IF(UrokCit!AC21&lt;&gt;0,UrokCit!Y73*100/UrokCit!AC21,0)</f>
        <v>0</v>
      </c>
      <c r="AA73" s="77"/>
      <c r="AB73" s="114">
        <f>IF(UrokCit!AC21&lt;&gt;0,UrokCit!AA73*100/UrokCit!AC21,0)</f>
        <v>0</v>
      </c>
      <c r="AC73" s="81"/>
      <c r="AD73" s="54"/>
    </row>
    <row r="74" spans="1:30" ht="12.75">
      <c r="A74" s="1" t="s">
        <v>7</v>
      </c>
      <c r="C74" s="109" t="s">
        <v>200</v>
      </c>
      <c r="D74" s="1" t="s">
        <v>201</v>
      </c>
      <c r="E74" s="116">
        <v>55</v>
      </c>
      <c r="F74" s="84" t="s">
        <v>104</v>
      </c>
      <c r="G74" s="98"/>
      <c r="H74" s="112">
        <f>(UrokCit!J74+UrokCit!L74+UrokCit!N74+UrokCit!P74+UrokCit!R74+UrokCit!T74+UrokCit!V74+UrokCit!Y74+UrokCit!AA74)</f>
        <v>0</v>
      </c>
      <c r="I74" s="86">
        <f>IF(UrokCit!AC21&lt;&gt;0,UrokCit!H74*100/UrokCit!AC21,0)</f>
        <v>0</v>
      </c>
      <c r="J74" s="87"/>
      <c r="K74" s="88">
        <f>IF(UrokCit!AC21&lt;&gt;0,UrokCit!J74*100/UrokCit!AC21,0)</f>
        <v>0</v>
      </c>
      <c r="L74" s="89"/>
      <c r="M74" s="86">
        <f>IF(UrokCit!AC21&lt;&gt;0,UrokCit!L74*100/UrokCit!AC21,0)</f>
        <v>0</v>
      </c>
      <c r="N74" s="87"/>
      <c r="O74" s="88">
        <f>IF(UrokCit!AC21&lt;&gt;0,UrokCit!N74*100/UrokCit!AC21,0)</f>
        <v>0</v>
      </c>
      <c r="P74" s="89"/>
      <c r="Q74" s="88">
        <f>IF(UrokCit!AC21&lt;&gt;0,UrokCit!P74*100/UrokCit!AC21,0)</f>
        <v>0</v>
      </c>
      <c r="R74" s="89"/>
      <c r="S74" s="88">
        <f>IF(UrokCit!AC21&lt;&gt;0,UrokCit!R74*100/UrokCit!AC21,0)</f>
        <v>0</v>
      </c>
      <c r="T74" s="89"/>
      <c r="U74" s="86">
        <f>IF(UrokCit!AC21&lt;&gt;0,UrokCit!T74*100/UrokCit!AC21,0)</f>
        <v>0</v>
      </c>
      <c r="V74" s="87"/>
      <c r="W74" s="90"/>
      <c r="X74" s="88">
        <f>IF(UrokCit!AC21&lt;&gt;0,UrokCit!V74*100/UrokCit!AC21,0)</f>
        <v>0</v>
      </c>
      <c r="Y74" s="89"/>
      <c r="Z74" s="86">
        <f>IF(UrokCit!AC21&lt;&gt;0,UrokCit!Y74*100/UrokCit!AC21,0)</f>
        <v>0</v>
      </c>
      <c r="AA74" s="87"/>
      <c r="AB74" s="117">
        <f>IF(UrokCit!AC21&lt;&gt;0,UrokCit!AA74*100/UrokCit!AC21,0)</f>
        <v>0</v>
      </c>
      <c r="AC74" s="81"/>
      <c r="AD74" s="54"/>
    </row>
    <row r="75" spans="1:30" ht="12.75">
      <c r="A75" s="1" t="s">
        <v>7</v>
      </c>
      <c r="C75" s="109" t="s">
        <v>202</v>
      </c>
      <c r="D75" s="1" t="s">
        <v>203</v>
      </c>
      <c r="E75" s="113">
        <v>56</v>
      </c>
      <c r="F75" s="73" t="s">
        <v>107</v>
      </c>
      <c r="G75" s="74"/>
      <c r="H75" s="75">
        <f>(UrokCit!J75+UrokCit!L75+UrokCit!N75+UrokCit!P75+UrokCit!R75+UrokCit!T75+UrokCit!V75+UrokCit!Y75+UrokCit!AA75)</f>
        <v>0</v>
      </c>
      <c r="I75" s="76">
        <f>IF(UrokCit!AC21&lt;&gt;0,UrokCit!H75*100/UrokCit!AC21,0)</f>
        <v>0</v>
      </c>
      <c r="J75" s="77"/>
      <c r="K75" s="78">
        <f>IF(UrokCit!AC21&lt;&gt;0,UrokCit!J75*100/UrokCit!AC21,0)</f>
        <v>0</v>
      </c>
      <c r="L75" s="79"/>
      <c r="M75" s="76">
        <f>IF(UrokCit!AC21&lt;&gt;0,UrokCit!L75*100/UrokCit!AC21,0)</f>
        <v>0</v>
      </c>
      <c r="N75" s="77"/>
      <c r="O75" s="78">
        <f>IF(UrokCit!AC21&lt;&gt;0,UrokCit!N75*100/UrokCit!AC21,0)</f>
        <v>0</v>
      </c>
      <c r="P75" s="79"/>
      <c r="Q75" s="78">
        <f>IF(UrokCit!AC21&lt;&gt;0,UrokCit!P75*100/UrokCit!AC21,0)</f>
        <v>0</v>
      </c>
      <c r="R75" s="79"/>
      <c r="S75" s="78">
        <f>IF(UrokCit!AC21&lt;&gt;0,UrokCit!R75*100/UrokCit!AC21,0)</f>
        <v>0</v>
      </c>
      <c r="T75" s="79"/>
      <c r="U75" s="76">
        <f>IF(UrokCit!AC21&lt;&gt;0,UrokCit!T75*100/UrokCit!AC21,0)</f>
        <v>0</v>
      </c>
      <c r="V75" s="77"/>
      <c r="W75" s="80"/>
      <c r="X75" s="78">
        <f>IF(UrokCit!AC21&lt;&gt;0,UrokCit!V75*100/UrokCit!AC21,0)</f>
        <v>0</v>
      </c>
      <c r="Y75" s="79"/>
      <c r="Z75" s="76">
        <f>IF(UrokCit!AC21&lt;&gt;0,UrokCit!Y75*100/UrokCit!AC21,0)</f>
        <v>0</v>
      </c>
      <c r="AA75" s="77"/>
      <c r="AB75" s="114">
        <f>IF(UrokCit!AC21&lt;&gt;0,UrokCit!AA75*100/UrokCit!AC21,0)</f>
        <v>0</v>
      </c>
      <c r="AC75" s="81"/>
      <c r="AD75" s="54"/>
    </row>
    <row r="76" spans="1:30" ht="12.75">
      <c r="A76" s="1" t="s">
        <v>7</v>
      </c>
      <c r="C76" s="109" t="s">
        <v>204</v>
      </c>
      <c r="D76" s="1" t="s">
        <v>205</v>
      </c>
      <c r="E76" s="118">
        <v>57</v>
      </c>
      <c r="F76" s="119" t="s">
        <v>110</v>
      </c>
      <c r="G76" s="64"/>
      <c r="H76" s="120">
        <f>(UrokCit!J76+UrokCit!L76+UrokCit!N76+UrokCit!P76+UrokCit!R76+UrokCit!T76+UrokCit!V76+UrokCit!Y76+UrokCit!AA76)</f>
        <v>0</v>
      </c>
      <c r="I76" s="70">
        <f>IF(UrokCit!AC21&lt;&gt;0,UrokCit!H76*100/UrokCit!AC21,0)</f>
        <v>0</v>
      </c>
      <c r="J76" s="67"/>
      <c r="K76" s="68">
        <f>IF(UrokCit!AC21&lt;&gt;0,UrokCit!J76*100/UrokCit!AC21,0)</f>
        <v>0</v>
      </c>
      <c r="L76" s="69"/>
      <c r="M76" s="70">
        <f>IF(UrokCit!AC21&lt;&gt;0,UrokCit!L76*100/UrokCit!AC21,0)</f>
        <v>0</v>
      </c>
      <c r="N76" s="67"/>
      <c r="O76" s="68">
        <f>IF(UrokCit!AC21&lt;&gt;0,UrokCit!N76*100/UrokCit!AC21,0)</f>
        <v>0</v>
      </c>
      <c r="P76" s="69"/>
      <c r="Q76" s="68">
        <f>IF(UrokCit!AC21&lt;&gt;0,UrokCit!P76*100/UrokCit!AC21,0)</f>
        <v>0</v>
      </c>
      <c r="R76" s="69"/>
      <c r="S76" s="68">
        <f>IF(UrokCit!AC21&lt;&gt;0,UrokCit!R76*100/UrokCit!AC21,0)</f>
        <v>0</v>
      </c>
      <c r="T76" s="69"/>
      <c r="U76" s="70">
        <f>IF(UrokCit!AC21&lt;&gt;0,UrokCit!T76*100/UrokCit!AC21,0)</f>
        <v>0</v>
      </c>
      <c r="V76" s="67"/>
      <c r="W76" s="71"/>
      <c r="X76" s="68">
        <f>IF(UrokCit!AC21&lt;&gt;0,UrokCit!V76*100/UrokCit!AC21,0)</f>
        <v>0</v>
      </c>
      <c r="Y76" s="69"/>
      <c r="Z76" s="70">
        <f>IF(UrokCit!AC21&lt;&gt;0,UrokCit!Y76*100/UrokCit!AC21,0)</f>
        <v>0</v>
      </c>
      <c r="AA76" s="67"/>
      <c r="AB76" s="121">
        <f>IF(UrokCit!AC21&lt;&gt;0,UrokCit!AA76*100/UrokCit!AC21,0)</f>
        <v>0</v>
      </c>
      <c r="AC76" s="81"/>
      <c r="AD76" s="54"/>
    </row>
    <row r="77" spans="1:30" ht="12.75">
      <c r="A77" s="1" t="s">
        <v>7</v>
      </c>
      <c r="C77" s="109" t="s">
        <v>206</v>
      </c>
      <c r="D77" s="1" t="s">
        <v>207</v>
      </c>
      <c r="E77" s="118">
        <v>58</v>
      </c>
      <c r="F77" s="119" t="s">
        <v>113</v>
      </c>
      <c r="G77" s="64"/>
      <c r="H77" s="120">
        <f>(UrokCit!J77+UrokCit!L77+UrokCit!N77+UrokCit!P77+UrokCit!R77+UrokCit!T77+UrokCit!V77+UrokCit!Y77+UrokCit!AA77)</f>
        <v>0</v>
      </c>
      <c r="I77" s="70">
        <f>IF(UrokCit!AC21&lt;&gt;0,UrokCit!H77*100/UrokCit!AC21,0)</f>
        <v>0</v>
      </c>
      <c r="J77" s="67"/>
      <c r="K77" s="68">
        <f>IF(UrokCit!AC21&lt;&gt;0,UrokCit!J77*100/UrokCit!AC21,0)</f>
        <v>0</v>
      </c>
      <c r="L77" s="69"/>
      <c r="M77" s="70">
        <f>IF(UrokCit!AC21&lt;&gt;0,UrokCit!L77*100/UrokCit!AC21,0)</f>
        <v>0</v>
      </c>
      <c r="N77" s="67"/>
      <c r="O77" s="68">
        <f>IF(UrokCit!AC21&lt;&gt;0,UrokCit!N77*100/UrokCit!AC21,0)</f>
        <v>0</v>
      </c>
      <c r="P77" s="69"/>
      <c r="Q77" s="68">
        <f>IF(UrokCit!AC21&lt;&gt;0,UrokCit!P77*100/UrokCit!AC21,0)</f>
        <v>0</v>
      </c>
      <c r="R77" s="69"/>
      <c r="S77" s="68">
        <f>IF(UrokCit!AC21&lt;&gt;0,UrokCit!R77*100/UrokCit!AC21,0)</f>
        <v>0</v>
      </c>
      <c r="T77" s="69"/>
      <c r="U77" s="70">
        <f>IF(UrokCit!AC21&lt;&gt;0,UrokCit!T77*100/UrokCit!AC21,0)</f>
        <v>0</v>
      </c>
      <c r="V77" s="67"/>
      <c r="W77" s="71"/>
      <c r="X77" s="68">
        <f>IF(UrokCit!AC21&lt;&gt;0,UrokCit!V77*100/UrokCit!AC21,0)</f>
        <v>0</v>
      </c>
      <c r="Y77" s="69"/>
      <c r="Z77" s="70">
        <f>IF(UrokCit!AC21&lt;&gt;0,UrokCit!Y77*100/UrokCit!AC21,0)</f>
        <v>0</v>
      </c>
      <c r="AA77" s="67"/>
      <c r="AB77" s="121">
        <f>IF(UrokCit!AC21&lt;&gt;0,UrokCit!AA77*100/UrokCit!AC21,0)</f>
        <v>0</v>
      </c>
      <c r="AC77" s="81"/>
      <c r="AD77" s="54"/>
    </row>
    <row r="78" spans="1:30" ht="12.75">
      <c r="A78" s="1" t="s">
        <v>7</v>
      </c>
      <c r="C78" s="109" t="s">
        <v>208</v>
      </c>
      <c r="D78" s="1" t="s">
        <v>209</v>
      </c>
      <c r="E78" s="83">
        <v>59</v>
      </c>
      <c r="F78" s="84" t="s">
        <v>116</v>
      </c>
      <c r="H78" s="85">
        <f>(UrokCit!J78+UrokCit!L78+UrokCit!N78+UrokCit!P78+UrokCit!R78+UrokCit!T78+UrokCit!V78+UrokCit!Y78+UrokCit!AA78)</f>
        <v>0</v>
      </c>
      <c r="I78" s="86">
        <f>IF(UrokCit!AC21&lt;&gt;0,UrokCit!H78*100/UrokCit!AC21,0)</f>
        <v>0</v>
      </c>
      <c r="J78" s="87"/>
      <c r="K78" s="88">
        <f>IF(UrokCit!AC21&lt;&gt;0,UrokCit!J78*100/UrokCit!AC21,0)</f>
        <v>0</v>
      </c>
      <c r="L78" s="89"/>
      <c r="M78" s="86">
        <f>IF(UrokCit!AC21&lt;&gt;0,UrokCit!L78*100/UrokCit!AC21,0)</f>
        <v>0</v>
      </c>
      <c r="N78" s="87"/>
      <c r="O78" s="88">
        <f>IF(UrokCit!AC21&lt;&gt;0,UrokCit!N78*100/UrokCit!AC21,0)</f>
        <v>0</v>
      </c>
      <c r="P78" s="89"/>
      <c r="Q78" s="88">
        <f>IF(UrokCit!AC21&lt;&gt;0,UrokCit!P78*100/UrokCit!AC21,0)</f>
        <v>0</v>
      </c>
      <c r="R78" s="89"/>
      <c r="S78" s="88">
        <f>IF(UrokCit!AC21&lt;&gt;0,UrokCit!R78*100/UrokCit!AC21,0)</f>
        <v>0</v>
      </c>
      <c r="T78" s="89"/>
      <c r="U78" s="86">
        <f>IF(UrokCit!AC21&lt;&gt;0,UrokCit!T78*100/UrokCit!AC21,0)</f>
        <v>0</v>
      </c>
      <c r="V78" s="87"/>
      <c r="W78" s="90"/>
      <c r="X78" s="88">
        <f>IF(UrokCit!AC21&lt;&gt;0,UrokCit!V78*100/UrokCit!AC21,0)</f>
        <v>0</v>
      </c>
      <c r="Y78" s="89"/>
      <c r="Z78" s="86">
        <f>IF(UrokCit!AC21&lt;&gt;0,UrokCit!Y78*100/UrokCit!AC21,0)</f>
        <v>0</v>
      </c>
      <c r="AA78" s="87"/>
      <c r="AB78" s="88">
        <f>IF(UrokCit!AC21&lt;&gt;0,UrokCit!AA78*100/UrokCit!AC21,0)</f>
        <v>0</v>
      </c>
      <c r="AC78" s="81"/>
      <c r="AD78" s="54"/>
    </row>
    <row r="79" spans="1:29" ht="12.75">
      <c r="A79" s="1" t="s">
        <v>7</v>
      </c>
      <c r="C79" s="111" t="s">
        <v>210</v>
      </c>
      <c r="D79" s="1" t="s">
        <v>211</v>
      </c>
      <c r="E79" s="55">
        <v>60</v>
      </c>
      <c r="F79" s="92" t="s">
        <v>119</v>
      </c>
      <c r="H79" s="93">
        <f>(UrokCit!J79+UrokCit!L79+UrokCit!N79+UrokCit!P79+UrokCit!R79+UrokCit!T79+UrokCit!V79+UrokCit!Y79+UrokCit!AA79)</f>
        <v>0</v>
      </c>
      <c r="I79" s="94">
        <f>IF(UrokCit!AC21&lt;&gt;0,UrokCit!H79*100/UrokCit!AC21,0)</f>
        <v>0</v>
      </c>
      <c r="J79" s="93">
        <f>SUM(UrokCit!J69:UrokCit!J78)</f>
        <v>0</v>
      </c>
      <c r="K79" s="94">
        <f>IF(UrokCit!AC21&lt;&gt;0,UrokCit!J79*100/UrokCit!AC21,0)</f>
        <v>0</v>
      </c>
      <c r="L79" s="93">
        <f>SUM(UrokCit!L69:UrokCit!L78)</f>
        <v>0</v>
      </c>
      <c r="M79" s="94">
        <f>IF(UrokCit!AC21&lt;&gt;0,UrokCit!L79*100/UrokCit!AC21,0)</f>
        <v>0</v>
      </c>
      <c r="N79" s="93">
        <f>SUM(UrokCit!N69:UrokCit!N78)</f>
        <v>0</v>
      </c>
      <c r="O79" s="94">
        <f>IF(UrokCit!AC21&lt;&gt;0,UrokCit!N79*100/UrokCit!AC21,0)</f>
        <v>0</v>
      </c>
      <c r="P79" s="93">
        <f>SUM(UrokCit!P69:UrokCit!P78)</f>
        <v>0</v>
      </c>
      <c r="Q79" s="94">
        <f>IF(UrokCit!AC21&lt;&gt;0,UrokCit!P79*100/UrokCit!AC21,0)</f>
        <v>0</v>
      </c>
      <c r="R79" s="95">
        <f>SUM(UrokCit!R69:UrokCit!R78)</f>
        <v>0</v>
      </c>
      <c r="S79" s="94">
        <f>IF(UrokCit!AC21&lt;&gt;0,UrokCit!R79*100/UrokCit!AC21,0)</f>
        <v>0</v>
      </c>
      <c r="T79" s="95">
        <f>SUM(UrokCit!T69:UrokCit!T78)</f>
        <v>0</v>
      </c>
      <c r="U79" s="94">
        <f>IF(UrokCit!AC21&lt;&gt;0,UrokCit!T79*100/UrokCit!AC21,0)</f>
        <v>0</v>
      </c>
      <c r="V79" s="93">
        <f>SUM(UrokCit!V69:UrokCit!V78)</f>
        <v>0</v>
      </c>
      <c r="W79" s="96">
        <f>SUM(UrokCit!W69:UrokCit!W78)</f>
        <v>0</v>
      </c>
      <c r="X79" s="97">
        <f>IF(UrokCit!AC21&lt;&gt;0,UrokCit!V79*100/UrokCit!AC21,0)</f>
        <v>0</v>
      </c>
      <c r="Y79" s="93">
        <f>SUM(UrokCit!Y69:UrokCit!Y78)</f>
        <v>0</v>
      </c>
      <c r="Z79" s="94">
        <f>IF(UrokCit!AC21&lt;&gt;0,UrokCit!Y79*100/UrokCit!AC21,0)</f>
        <v>0</v>
      </c>
      <c r="AA79" s="93">
        <f>SUM(UrokCit!AA69:UrokCit!AA78)</f>
        <v>0</v>
      </c>
      <c r="AB79" s="94">
        <f>IF(UrokCit!AC21&lt;&gt;0,UrokCit!AA79*100/UrokCit!AC21,0)</f>
        <v>0</v>
      </c>
      <c r="AC79" s="81"/>
    </row>
    <row r="80" spans="1:28" ht="12.75">
      <c r="A80" s="1" t="s">
        <v>5</v>
      </c>
      <c r="C80" s="98"/>
      <c r="E80" s="55">
        <v>61</v>
      </c>
      <c r="F80" s="56" t="s">
        <v>212</v>
      </c>
      <c r="H80" s="99"/>
      <c r="I80" s="100"/>
      <c r="J80" s="101"/>
      <c r="K80" s="100"/>
      <c r="L80" s="101"/>
      <c r="M80" s="100"/>
      <c r="N80" s="101"/>
      <c r="O80" s="100"/>
      <c r="P80" s="101"/>
      <c r="Q80" s="100"/>
      <c r="R80" s="101"/>
      <c r="S80" s="102"/>
      <c r="T80" s="101"/>
      <c r="U80" s="100"/>
      <c r="V80" s="101"/>
      <c r="W80" s="101"/>
      <c r="X80" s="100"/>
      <c r="Y80" s="101"/>
      <c r="Z80" s="100"/>
      <c r="AA80" s="101"/>
      <c r="AB80" s="102"/>
    </row>
    <row r="81" spans="1:29" ht="25.5">
      <c r="A81" s="1" t="s">
        <v>7</v>
      </c>
      <c r="C81" s="103" t="s">
        <v>213</v>
      </c>
      <c r="D81" s="1" t="s">
        <v>214</v>
      </c>
      <c r="E81" s="62">
        <v>62</v>
      </c>
      <c r="F81" s="104" t="s">
        <v>89</v>
      </c>
      <c r="G81" s="64"/>
      <c r="H81" s="65">
        <f>(UrokCit!J81+UrokCit!L81+UrokCit!N81+UrokCit!P81+UrokCit!R81+UrokCit!T81+UrokCit!V81+UrokCit!Y81+UrokCit!AA81)</f>
        <v>0</v>
      </c>
      <c r="I81" s="66">
        <f>IF(UrokCit!AC21&lt;&gt;0,UrokCit!H81*100/UrokCit!AC21,0)</f>
        <v>0</v>
      </c>
      <c r="J81" s="105"/>
      <c r="K81" s="106">
        <f>IF(UrokCit!AC21&lt;&gt;0,UrokCit!J81*100/UrokCit!AC21,0)</f>
        <v>0</v>
      </c>
      <c r="L81" s="69"/>
      <c r="M81" s="70">
        <f>IF(UrokCit!AC21&lt;&gt;0,UrokCit!L81*100/UrokCit!AC21,0)</f>
        <v>0</v>
      </c>
      <c r="N81" s="105"/>
      <c r="O81" s="106">
        <f>IF(UrokCit!AC21&lt;&gt;0,UrokCit!N81*100/UrokCit!AC21,0)</f>
        <v>0</v>
      </c>
      <c r="P81" s="69"/>
      <c r="Q81" s="68">
        <f>IF(UrokCit!AC21&lt;&gt;0,UrokCit!P81*100/UrokCit!AC21,0)</f>
        <v>0</v>
      </c>
      <c r="R81" s="107"/>
      <c r="S81" s="106">
        <f>IF(UrokCit!AC21&lt;&gt;0,UrokCit!R81*100/UrokCit!AC21,0)</f>
        <v>0</v>
      </c>
      <c r="T81" s="69"/>
      <c r="U81" s="70">
        <f>IF(UrokCit!AC21&lt;&gt;0,UrokCit!T81*100/UrokCit!AC21,0)</f>
        <v>0</v>
      </c>
      <c r="V81" s="105"/>
      <c r="W81" s="108"/>
      <c r="X81" s="106">
        <f>IF(UrokCit!AC21&lt;&gt;0,UrokCit!V81*100/UrokCit!AC21,0)</f>
        <v>0</v>
      </c>
      <c r="Y81" s="69"/>
      <c r="Z81" s="70">
        <f>IF(UrokCit!AC21&lt;&gt;0,UrokCit!Y81*100/UrokCit!AC21,0)</f>
        <v>0</v>
      </c>
      <c r="AA81" s="105"/>
      <c r="AB81" s="106">
        <f>IF(UrokCit!AC21&lt;&gt;0,UrokCit!AA81*100/UrokCit!AC21,0)</f>
        <v>0</v>
      </c>
      <c r="AC81" s="81"/>
    </row>
    <row r="82" spans="1:29" ht="12.75">
      <c r="A82" s="1" t="s">
        <v>7</v>
      </c>
      <c r="C82" s="109" t="s">
        <v>215</v>
      </c>
      <c r="D82" s="1" t="s">
        <v>216</v>
      </c>
      <c r="E82" s="72">
        <v>63</v>
      </c>
      <c r="F82" s="73" t="s">
        <v>92</v>
      </c>
      <c r="G82" s="74"/>
      <c r="H82" s="75">
        <f>(UrokCit!J82+UrokCit!L82+UrokCit!N82+UrokCit!P82+UrokCit!R82+UrokCit!T82+UrokCit!V82+UrokCit!Y82+UrokCit!AA82)</f>
        <v>0</v>
      </c>
      <c r="I82" s="76">
        <f>IF(UrokCit!AC21&lt;&gt;0,UrokCit!H82*100/UrokCit!AC21,0)</f>
        <v>0</v>
      </c>
      <c r="J82" s="77"/>
      <c r="K82" s="78">
        <f>IF(UrokCit!AC21&lt;&gt;0,UrokCit!J82*100/UrokCit!AC21,0)</f>
        <v>0</v>
      </c>
      <c r="L82" s="79"/>
      <c r="M82" s="76">
        <f>IF(UrokCit!AC21&lt;&gt;0,UrokCit!L82*100/UrokCit!AC21,0)</f>
        <v>0</v>
      </c>
      <c r="N82" s="77"/>
      <c r="O82" s="78">
        <f>IF(UrokCit!AC21&lt;&gt;0,UrokCit!N82*100/UrokCit!AC21,0)</f>
        <v>0</v>
      </c>
      <c r="P82" s="79"/>
      <c r="Q82" s="78">
        <f>IF(UrokCit!AC21&lt;&gt;0,UrokCit!P82*100/UrokCit!AC21,0)</f>
        <v>0</v>
      </c>
      <c r="R82" s="79"/>
      <c r="S82" s="78">
        <f>IF(UrokCit!AC21&lt;&gt;0,UrokCit!R82*100/UrokCit!AC21,0)</f>
        <v>0</v>
      </c>
      <c r="T82" s="79"/>
      <c r="U82" s="76">
        <f>IF(UrokCit!AC21&lt;&gt;0,UrokCit!T82*100/UrokCit!AC21,0)</f>
        <v>0</v>
      </c>
      <c r="V82" s="77"/>
      <c r="W82" s="80"/>
      <c r="X82" s="78">
        <f>IF(UrokCit!AC21&lt;&gt;0,UrokCit!V82*100/UrokCit!AC21,0)</f>
        <v>0</v>
      </c>
      <c r="Y82" s="79"/>
      <c r="Z82" s="76">
        <f>IF(UrokCit!AC21&lt;&gt;0,UrokCit!Y82*100/UrokCit!AC21,0)</f>
        <v>0</v>
      </c>
      <c r="AA82" s="77"/>
      <c r="AB82" s="78">
        <f>IF(UrokCit!AC21&lt;&gt;0,UrokCit!AA82*100/UrokCit!AC21,0)</f>
        <v>0</v>
      </c>
      <c r="AC82" s="81"/>
    </row>
    <row r="83" spans="1:29" ht="12.75">
      <c r="A83" s="1" t="s">
        <v>7</v>
      </c>
      <c r="C83" s="109" t="s">
        <v>217</v>
      </c>
      <c r="D83" s="1" t="s">
        <v>218</v>
      </c>
      <c r="E83" s="72">
        <v>64</v>
      </c>
      <c r="F83" s="73" t="s">
        <v>95</v>
      </c>
      <c r="G83" s="74"/>
      <c r="H83" s="75">
        <f>(UrokCit!J83+UrokCit!L83+UrokCit!N83+UrokCit!P83+UrokCit!R83+UrokCit!T83+UrokCit!V83+UrokCit!Y83+UrokCit!AA83)</f>
        <v>0</v>
      </c>
      <c r="I83" s="76">
        <f>IF(UrokCit!AC21&lt;&gt;0,UrokCit!H83*100/UrokCit!AC21,0)</f>
        <v>0</v>
      </c>
      <c r="J83" s="77"/>
      <c r="K83" s="78">
        <f>IF(UrokCit!AC21&lt;&gt;0,UrokCit!J83*100/UrokCit!AC21,0)</f>
        <v>0</v>
      </c>
      <c r="L83" s="79"/>
      <c r="M83" s="76">
        <f>IF(UrokCit!AC21&lt;&gt;0,UrokCit!L83*100/UrokCit!AC21,0)</f>
        <v>0</v>
      </c>
      <c r="N83" s="77"/>
      <c r="O83" s="78">
        <f>IF(UrokCit!AC21&lt;&gt;0,UrokCit!N83*100/UrokCit!AC21,0)</f>
        <v>0</v>
      </c>
      <c r="P83" s="79"/>
      <c r="Q83" s="78">
        <f>IF(UrokCit!AC21&lt;&gt;0,UrokCit!P83*100/UrokCit!AC21,0)</f>
        <v>0</v>
      </c>
      <c r="R83" s="79"/>
      <c r="S83" s="78">
        <f>IF(UrokCit!AC21&lt;&gt;0,UrokCit!R83*100/UrokCit!AC21,0)</f>
        <v>0</v>
      </c>
      <c r="T83" s="79"/>
      <c r="U83" s="76">
        <f>IF(UrokCit!AC21&lt;&gt;0,UrokCit!T83*100/UrokCit!AC21,0)</f>
        <v>0</v>
      </c>
      <c r="V83" s="77"/>
      <c r="W83" s="80"/>
      <c r="X83" s="78">
        <f>IF(UrokCit!AC21&lt;&gt;0,UrokCit!V83*100/UrokCit!AC21,0)</f>
        <v>0</v>
      </c>
      <c r="Y83" s="79"/>
      <c r="Z83" s="76">
        <f>IF(UrokCit!AC21&lt;&gt;0,UrokCit!Y83*100/UrokCit!AC21,0)</f>
        <v>0</v>
      </c>
      <c r="AA83" s="77"/>
      <c r="AB83" s="78">
        <f>IF(UrokCit!AC21&lt;&gt;0,UrokCit!AA83*100/UrokCit!AC21,0)</f>
        <v>0</v>
      </c>
      <c r="AC83" s="81"/>
    </row>
    <row r="84" spans="1:29" ht="12.75">
      <c r="A84" s="1" t="s">
        <v>7</v>
      </c>
      <c r="C84" s="110" t="s">
        <v>219</v>
      </c>
      <c r="D84" s="1" t="s">
        <v>220</v>
      </c>
      <c r="E84" s="72">
        <v>65</v>
      </c>
      <c r="F84" s="82" t="s">
        <v>98</v>
      </c>
      <c r="G84" s="74"/>
      <c r="H84" s="75">
        <f>(UrokCit!J84+UrokCit!L84+UrokCit!N84+UrokCit!P84+UrokCit!R84+UrokCit!T84+UrokCit!V84+UrokCit!Y84+UrokCit!AA84)</f>
        <v>0</v>
      </c>
      <c r="I84" s="76">
        <f>IF(UrokCit!AC21&lt;&gt;0,UrokCit!H84*100/UrokCit!AC21,0)</f>
        <v>0</v>
      </c>
      <c r="J84" s="77"/>
      <c r="K84" s="78">
        <f>IF(UrokCit!AC21&lt;&gt;0,UrokCit!J84*100/UrokCit!AC21,0)</f>
        <v>0</v>
      </c>
      <c r="L84" s="79"/>
      <c r="M84" s="76">
        <f>IF(UrokCit!AC21&lt;&gt;0,UrokCit!L84*100/UrokCit!AC21,0)</f>
        <v>0</v>
      </c>
      <c r="N84" s="77"/>
      <c r="O84" s="78">
        <f>IF(UrokCit!AC21&lt;&gt;0,UrokCit!N84*100/UrokCit!AC21,0)</f>
        <v>0</v>
      </c>
      <c r="P84" s="79"/>
      <c r="Q84" s="78">
        <f>IF(UrokCit!AC21&lt;&gt;0,UrokCit!P84*100/UrokCit!AC21,0)</f>
        <v>0</v>
      </c>
      <c r="R84" s="79"/>
      <c r="S84" s="78">
        <f>IF(UrokCit!AC21&lt;&gt;0,UrokCit!R84*100/UrokCit!AC21,0)</f>
        <v>0</v>
      </c>
      <c r="T84" s="79"/>
      <c r="U84" s="76">
        <f>IF(UrokCit!AC21&lt;&gt;0,UrokCit!T84*100/UrokCit!AC21,0)</f>
        <v>0</v>
      </c>
      <c r="V84" s="77"/>
      <c r="W84" s="80"/>
      <c r="X84" s="78">
        <f>IF(UrokCit!AC21&lt;&gt;0,UrokCit!V84*100/UrokCit!AC21,0)</f>
        <v>0</v>
      </c>
      <c r="Y84" s="79"/>
      <c r="Z84" s="76">
        <f>IF(UrokCit!AC21&lt;&gt;0,UrokCit!Y84*100/UrokCit!AC21,0)</f>
        <v>0</v>
      </c>
      <c r="AA84" s="77"/>
      <c r="AB84" s="78">
        <f>IF(UrokCit!AC21&lt;&gt;0,UrokCit!AA84*100/UrokCit!AC21,0)</f>
        <v>0</v>
      </c>
      <c r="AC84" s="81"/>
    </row>
    <row r="85" spans="1:29" ht="12.75">
      <c r="A85" s="1" t="s">
        <v>7</v>
      </c>
      <c r="C85" s="109" t="s">
        <v>221</v>
      </c>
      <c r="D85" s="1" t="s">
        <v>222</v>
      </c>
      <c r="E85" s="72">
        <v>66</v>
      </c>
      <c r="F85" s="73" t="s">
        <v>101</v>
      </c>
      <c r="G85" s="74"/>
      <c r="H85" s="75">
        <f>(UrokCit!J85+UrokCit!L85+UrokCit!N85+UrokCit!P85+UrokCit!R85+UrokCit!T85+UrokCit!V85+UrokCit!Y85+UrokCit!AA85)</f>
        <v>0</v>
      </c>
      <c r="I85" s="76">
        <f>IF(UrokCit!AC21&lt;&gt;0,UrokCit!H85*100/UrokCit!AC21,0)</f>
        <v>0</v>
      </c>
      <c r="J85" s="77"/>
      <c r="K85" s="78">
        <f>IF(UrokCit!AC21&lt;&gt;0,UrokCit!J85*100/UrokCit!AC21,0)</f>
        <v>0</v>
      </c>
      <c r="L85" s="79"/>
      <c r="M85" s="76">
        <f>IF(UrokCit!AC21&lt;&gt;0,UrokCit!L85*100/UrokCit!AC21,0)</f>
        <v>0</v>
      </c>
      <c r="N85" s="77"/>
      <c r="O85" s="78">
        <f>IF(UrokCit!AC21&lt;&gt;0,UrokCit!N85*100/UrokCit!AC21,0)</f>
        <v>0</v>
      </c>
      <c r="P85" s="79"/>
      <c r="Q85" s="78">
        <f>IF(UrokCit!AC21&lt;&gt;0,UrokCit!P85*100/UrokCit!AC21,0)</f>
        <v>0</v>
      </c>
      <c r="R85" s="79"/>
      <c r="S85" s="78">
        <f>IF(UrokCit!AC21&lt;&gt;0,UrokCit!R85*100/UrokCit!AC21,0)</f>
        <v>0</v>
      </c>
      <c r="T85" s="79"/>
      <c r="U85" s="76">
        <f>IF(UrokCit!AC21&lt;&gt;0,UrokCit!T85*100/UrokCit!AC21,0)</f>
        <v>0</v>
      </c>
      <c r="V85" s="77"/>
      <c r="W85" s="80"/>
      <c r="X85" s="78">
        <f>IF(UrokCit!AC21&lt;&gt;0,UrokCit!V85*100/UrokCit!AC21,0)</f>
        <v>0</v>
      </c>
      <c r="Y85" s="79"/>
      <c r="Z85" s="76">
        <f>IF(UrokCit!AC21&lt;&gt;0,UrokCit!Y85*100/UrokCit!AC21,0)</f>
        <v>0</v>
      </c>
      <c r="AA85" s="77"/>
      <c r="AB85" s="78">
        <f>IF(UrokCit!AC21&lt;&gt;0,UrokCit!AA85*100/UrokCit!AC21,0)</f>
        <v>0</v>
      </c>
      <c r="AC85" s="81"/>
    </row>
    <row r="86" spans="1:29" ht="12.75">
      <c r="A86" s="1" t="s">
        <v>7</v>
      </c>
      <c r="C86" s="109" t="s">
        <v>223</v>
      </c>
      <c r="D86" s="1" t="s">
        <v>224</v>
      </c>
      <c r="E86" s="72">
        <v>67</v>
      </c>
      <c r="F86" s="73" t="s">
        <v>104</v>
      </c>
      <c r="G86" s="74"/>
      <c r="H86" s="75">
        <f>(UrokCit!J86+UrokCit!L86+UrokCit!N86+UrokCit!P86+UrokCit!R86+UrokCit!T86+UrokCit!V86+UrokCit!Y86+UrokCit!AA86)</f>
        <v>0</v>
      </c>
      <c r="I86" s="76">
        <f>IF(UrokCit!AC21&lt;&gt;0,UrokCit!H86*100/UrokCit!AC21,0)</f>
        <v>0</v>
      </c>
      <c r="J86" s="77"/>
      <c r="K86" s="78">
        <f>IF(UrokCit!AC21&lt;&gt;0,UrokCit!J86*100/UrokCit!AC21,0)</f>
        <v>0</v>
      </c>
      <c r="L86" s="79"/>
      <c r="M86" s="76">
        <f>IF(UrokCit!AC21&lt;&gt;0,UrokCit!L86*100/UrokCit!AC21,0)</f>
        <v>0</v>
      </c>
      <c r="N86" s="77"/>
      <c r="O86" s="78">
        <f>IF(UrokCit!AC21&lt;&gt;0,UrokCit!N86*100/UrokCit!AC21,0)</f>
        <v>0</v>
      </c>
      <c r="P86" s="79"/>
      <c r="Q86" s="78">
        <f>IF(UrokCit!AC21&lt;&gt;0,UrokCit!P86*100/UrokCit!AC21,0)</f>
        <v>0</v>
      </c>
      <c r="R86" s="79"/>
      <c r="S86" s="78">
        <f>IF(UrokCit!AC21&lt;&gt;0,UrokCit!R86*100/UrokCit!AC21,0)</f>
        <v>0</v>
      </c>
      <c r="T86" s="79"/>
      <c r="U86" s="76">
        <f>IF(UrokCit!AC21&lt;&gt;0,UrokCit!T86*100/UrokCit!AC21,0)</f>
        <v>0</v>
      </c>
      <c r="V86" s="77"/>
      <c r="W86" s="80"/>
      <c r="X86" s="78">
        <f>IF(UrokCit!AC21&lt;&gt;0,UrokCit!V86*100/UrokCit!AC21,0)</f>
        <v>0</v>
      </c>
      <c r="Y86" s="79"/>
      <c r="Z86" s="76">
        <f>IF(UrokCit!AC21&lt;&gt;0,UrokCit!Y86*100/UrokCit!AC21,0)</f>
        <v>0</v>
      </c>
      <c r="AA86" s="77"/>
      <c r="AB86" s="78">
        <f>IF(UrokCit!AC21&lt;&gt;0,UrokCit!AA86*100/UrokCit!AC21,0)</f>
        <v>0</v>
      </c>
      <c r="AC86" s="81"/>
    </row>
    <row r="87" spans="1:29" ht="12.75">
      <c r="A87" s="1" t="s">
        <v>7</v>
      </c>
      <c r="C87" s="109" t="s">
        <v>225</v>
      </c>
      <c r="D87" s="1" t="s">
        <v>226</v>
      </c>
      <c r="E87" s="72">
        <v>68</v>
      </c>
      <c r="F87" s="73" t="s">
        <v>107</v>
      </c>
      <c r="G87" s="74"/>
      <c r="H87" s="75">
        <f>(UrokCit!J87+UrokCit!L87+UrokCit!N87+UrokCit!P87+UrokCit!R87+UrokCit!T87+UrokCit!V87+UrokCit!Y87+UrokCit!AA87)</f>
        <v>0</v>
      </c>
      <c r="I87" s="76">
        <f>IF(UrokCit!AC21&lt;&gt;0,UrokCit!H87*100/UrokCit!AC21,0)</f>
        <v>0</v>
      </c>
      <c r="J87" s="77"/>
      <c r="K87" s="78">
        <f>IF(UrokCit!AC21&lt;&gt;0,UrokCit!J87*100/UrokCit!AC21,0)</f>
        <v>0</v>
      </c>
      <c r="L87" s="79"/>
      <c r="M87" s="76">
        <f>IF(UrokCit!AC21&lt;&gt;0,UrokCit!L87*100/UrokCit!AC21,0)</f>
        <v>0</v>
      </c>
      <c r="N87" s="77"/>
      <c r="O87" s="78">
        <f>IF(UrokCit!AC21&lt;&gt;0,UrokCit!N87*100/UrokCit!AC21,0)</f>
        <v>0</v>
      </c>
      <c r="P87" s="79"/>
      <c r="Q87" s="78">
        <f>IF(UrokCit!AC21&lt;&gt;0,UrokCit!P87*100/UrokCit!AC21,0)</f>
        <v>0</v>
      </c>
      <c r="R87" s="79"/>
      <c r="S87" s="78">
        <f>IF(UrokCit!AC21&lt;&gt;0,UrokCit!R87*100/UrokCit!AC21,0)</f>
        <v>0</v>
      </c>
      <c r="T87" s="79"/>
      <c r="U87" s="76">
        <f>IF(UrokCit!AC21&lt;&gt;0,UrokCit!T87*100/UrokCit!AC21,0)</f>
        <v>0</v>
      </c>
      <c r="V87" s="77"/>
      <c r="W87" s="80"/>
      <c r="X87" s="78">
        <f>IF(UrokCit!AC21&lt;&gt;0,UrokCit!V87*100/UrokCit!AC21,0)</f>
        <v>0</v>
      </c>
      <c r="Y87" s="79"/>
      <c r="Z87" s="76">
        <f>IF(UrokCit!AC21&lt;&gt;0,UrokCit!Y87*100/UrokCit!AC21,0)</f>
        <v>0</v>
      </c>
      <c r="AA87" s="77"/>
      <c r="AB87" s="78">
        <f>IF(UrokCit!AC21&lt;&gt;0,UrokCit!AA87*100/UrokCit!AC21,0)</f>
        <v>0</v>
      </c>
      <c r="AC87" s="81"/>
    </row>
    <row r="88" spans="1:29" ht="12.75">
      <c r="A88" s="1" t="s">
        <v>7</v>
      </c>
      <c r="C88" s="109" t="s">
        <v>227</v>
      </c>
      <c r="D88" s="1" t="s">
        <v>228</v>
      </c>
      <c r="E88" s="72">
        <v>69</v>
      </c>
      <c r="F88" s="73" t="s">
        <v>110</v>
      </c>
      <c r="G88" s="74"/>
      <c r="H88" s="75">
        <f>(UrokCit!J88+UrokCit!L88+UrokCit!N88+UrokCit!P88+UrokCit!R88+UrokCit!T88+UrokCit!V88+UrokCit!Y88+UrokCit!AA88)</f>
        <v>0</v>
      </c>
      <c r="I88" s="76">
        <f>IF(UrokCit!AC21&lt;&gt;0,UrokCit!H88*100/UrokCit!AC21,0)</f>
        <v>0</v>
      </c>
      <c r="J88" s="77"/>
      <c r="K88" s="78">
        <f>IF(UrokCit!AC21&lt;&gt;0,UrokCit!J88*100/UrokCit!AC21,0)</f>
        <v>0</v>
      </c>
      <c r="L88" s="79"/>
      <c r="M88" s="76">
        <f>IF(UrokCit!AC21&lt;&gt;0,UrokCit!L88*100/UrokCit!AC21,0)</f>
        <v>0</v>
      </c>
      <c r="N88" s="77"/>
      <c r="O88" s="78">
        <f>IF(UrokCit!AC21&lt;&gt;0,UrokCit!N88*100/UrokCit!AC21,0)</f>
        <v>0</v>
      </c>
      <c r="P88" s="79"/>
      <c r="Q88" s="78">
        <f>IF(UrokCit!AC21&lt;&gt;0,UrokCit!P88*100/UrokCit!AC21,0)</f>
        <v>0</v>
      </c>
      <c r="R88" s="79"/>
      <c r="S88" s="78">
        <f>IF(UrokCit!AC21&lt;&gt;0,UrokCit!R88*100/UrokCit!AC21,0)</f>
        <v>0</v>
      </c>
      <c r="T88" s="79"/>
      <c r="U88" s="76">
        <f>IF(UrokCit!AC21&lt;&gt;0,UrokCit!T88*100/UrokCit!AC21,0)</f>
        <v>0</v>
      </c>
      <c r="V88" s="77"/>
      <c r="W88" s="80"/>
      <c r="X88" s="78">
        <f>IF(UrokCit!AC21&lt;&gt;0,UrokCit!V88*100/UrokCit!AC21,0)</f>
        <v>0</v>
      </c>
      <c r="Y88" s="79"/>
      <c r="Z88" s="76">
        <f>IF(UrokCit!AC21&lt;&gt;0,UrokCit!Y88*100/UrokCit!AC21,0)</f>
        <v>0</v>
      </c>
      <c r="AA88" s="77"/>
      <c r="AB88" s="78">
        <f>IF(UrokCit!AC21&lt;&gt;0,UrokCit!AA88*100/UrokCit!AC21,0)</f>
        <v>0</v>
      </c>
      <c r="AC88" s="81"/>
    </row>
    <row r="89" spans="1:29" ht="12.75">
      <c r="A89" s="1" t="s">
        <v>7</v>
      </c>
      <c r="C89" s="109" t="s">
        <v>229</v>
      </c>
      <c r="D89" s="1" t="s">
        <v>230</v>
      </c>
      <c r="E89" s="72">
        <v>70</v>
      </c>
      <c r="F89" s="73" t="s">
        <v>113</v>
      </c>
      <c r="G89" s="74"/>
      <c r="H89" s="75">
        <f>(UrokCit!J89+UrokCit!L89+UrokCit!N89+UrokCit!P89+UrokCit!R89+UrokCit!T89+UrokCit!V89+UrokCit!Y89+UrokCit!AA89)</f>
        <v>0</v>
      </c>
      <c r="I89" s="76">
        <f>IF(UrokCit!AC21&lt;&gt;0,UrokCit!H89*100/UrokCit!AC21,0)</f>
        <v>0</v>
      </c>
      <c r="J89" s="77"/>
      <c r="K89" s="78">
        <f>IF(UrokCit!AC21&lt;&gt;0,UrokCit!J89*100/UrokCit!AC21,0)</f>
        <v>0</v>
      </c>
      <c r="L89" s="79"/>
      <c r="M89" s="76">
        <f>IF(UrokCit!AC21&lt;&gt;0,UrokCit!L89*100/UrokCit!AC21,0)</f>
        <v>0</v>
      </c>
      <c r="N89" s="77"/>
      <c r="O89" s="78">
        <f>IF(UrokCit!AC21&lt;&gt;0,UrokCit!N89*100/UrokCit!AC21,0)</f>
        <v>0</v>
      </c>
      <c r="P89" s="79"/>
      <c r="Q89" s="78">
        <f>IF(UrokCit!AC21&lt;&gt;0,UrokCit!P89*100/UrokCit!AC21,0)</f>
        <v>0</v>
      </c>
      <c r="R89" s="79"/>
      <c r="S89" s="78">
        <f>IF(UrokCit!AC21&lt;&gt;0,UrokCit!R89*100/UrokCit!AC21,0)</f>
        <v>0</v>
      </c>
      <c r="T89" s="79"/>
      <c r="U89" s="76">
        <f>IF(UrokCit!AC21&lt;&gt;0,UrokCit!T89*100/UrokCit!AC21,0)</f>
        <v>0</v>
      </c>
      <c r="V89" s="77"/>
      <c r="W89" s="80"/>
      <c r="X89" s="78">
        <f>IF(UrokCit!AC21&lt;&gt;0,UrokCit!V89*100/UrokCit!AC21,0)</f>
        <v>0</v>
      </c>
      <c r="Y89" s="79"/>
      <c r="Z89" s="76">
        <f>IF(UrokCit!AC21&lt;&gt;0,UrokCit!Y89*100/UrokCit!AC21,0)</f>
        <v>0</v>
      </c>
      <c r="AA89" s="77"/>
      <c r="AB89" s="78">
        <f>IF(UrokCit!AC21&lt;&gt;0,UrokCit!AA89*100/UrokCit!AC21,0)</f>
        <v>0</v>
      </c>
      <c r="AC89" s="81"/>
    </row>
    <row r="90" spans="1:29" ht="12.75">
      <c r="A90" s="1" t="s">
        <v>7</v>
      </c>
      <c r="C90" s="109" t="s">
        <v>231</v>
      </c>
      <c r="D90" s="1" t="s">
        <v>232</v>
      </c>
      <c r="E90" s="83">
        <v>71</v>
      </c>
      <c r="F90" s="84" t="s">
        <v>116</v>
      </c>
      <c r="H90" s="85">
        <f>(UrokCit!J90+UrokCit!L90+UrokCit!N90+UrokCit!P90+UrokCit!R90+UrokCit!T90+UrokCit!V90+UrokCit!Y90+UrokCit!AA90)</f>
        <v>0</v>
      </c>
      <c r="I90" s="86">
        <f>IF(UrokCit!AC21&lt;&gt;0,UrokCit!H90*100/UrokCit!AC21,0)</f>
        <v>0</v>
      </c>
      <c r="J90" s="87"/>
      <c r="K90" s="88">
        <f>IF(UrokCit!AC21&lt;&gt;0,UrokCit!J90*100/UrokCit!AC21,0)</f>
        <v>0</v>
      </c>
      <c r="L90" s="89"/>
      <c r="M90" s="86">
        <f>IF(UrokCit!AC21&lt;&gt;0,UrokCit!L90*100/UrokCit!AC21,0)</f>
        <v>0</v>
      </c>
      <c r="N90" s="87"/>
      <c r="O90" s="88">
        <f>IF(UrokCit!AC21&lt;&gt;0,UrokCit!N90*100/UrokCit!AC21,0)</f>
        <v>0</v>
      </c>
      <c r="P90" s="89"/>
      <c r="Q90" s="88">
        <f>IF(UrokCit!AC21&lt;&gt;0,UrokCit!P90*100/UrokCit!AC21,0)</f>
        <v>0</v>
      </c>
      <c r="R90" s="89"/>
      <c r="S90" s="88">
        <f>IF(UrokCit!AC21&lt;&gt;0,UrokCit!R90*100/UrokCit!AC21,0)</f>
        <v>0</v>
      </c>
      <c r="T90" s="89"/>
      <c r="U90" s="86">
        <f>IF(UrokCit!AC21&lt;&gt;0,UrokCit!T90*100/UrokCit!AC21,0)</f>
        <v>0</v>
      </c>
      <c r="V90" s="87"/>
      <c r="W90" s="90"/>
      <c r="X90" s="88">
        <f>IF(UrokCit!AC21&lt;&gt;0,UrokCit!V90*100/UrokCit!AC21,0)</f>
        <v>0</v>
      </c>
      <c r="Y90" s="89"/>
      <c r="Z90" s="86">
        <f>IF(UrokCit!AC21&lt;&gt;0,UrokCit!Y90*100/UrokCit!AC21,0)</f>
        <v>0</v>
      </c>
      <c r="AA90" s="87"/>
      <c r="AB90" s="88">
        <f>IF(UrokCit!AC21&lt;&gt;0,UrokCit!AA90*100/UrokCit!AC21,0)</f>
        <v>0</v>
      </c>
      <c r="AC90" s="81"/>
    </row>
    <row r="91" spans="1:29" ht="12.75">
      <c r="A91" s="1" t="s">
        <v>7</v>
      </c>
      <c r="C91" s="111" t="s">
        <v>233</v>
      </c>
      <c r="D91" s="1" t="s">
        <v>234</v>
      </c>
      <c r="E91" s="91">
        <v>72</v>
      </c>
      <c r="F91" s="92" t="s">
        <v>119</v>
      </c>
      <c r="H91" s="93">
        <f>(UrokCit!J91+UrokCit!L91+UrokCit!N91+UrokCit!P91+UrokCit!R91+UrokCit!T91+UrokCit!V91+UrokCit!Y91+UrokCit!AA91)</f>
        <v>0</v>
      </c>
      <c r="I91" s="94">
        <f>IF(UrokCit!AC21&lt;&gt;0,UrokCit!H91*100/UrokCit!AC21,0)</f>
        <v>0</v>
      </c>
      <c r="J91" s="93">
        <f>SUM(UrokCit!J81:UrokCit!J90)</f>
        <v>0</v>
      </c>
      <c r="K91" s="94">
        <f>IF(UrokCit!AC21&lt;&gt;0,UrokCit!J91*100/UrokCit!AC21,0)</f>
        <v>0</v>
      </c>
      <c r="L91" s="93">
        <f>SUM(UrokCit!L81:UrokCit!L90)</f>
        <v>0</v>
      </c>
      <c r="M91" s="94">
        <f>IF(UrokCit!AC21&lt;&gt;0,UrokCit!L91*100/UrokCit!AC21,0)</f>
        <v>0</v>
      </c>
      <c r="N91" s="93">
        <f>SUM(UrokCit!N81:UrokCit!N90)</f>
        <v>0</v>
      </c>
      <c r="O91" s="94">
        <f>IF(UrokCit!AC21&lt;&gt;0,UrokCit!N91*100/UrokCit!AC21,0)</f>
        <v>0</v>
      </c>
      <c r="P91" s="93">
        <f>SUM(UrokCit!P81:UrokCit!P90)</f>
        <v>0</v>
      </c>
      <c r="Q91" s="94">
        <f>IF(UrokCit!AC21&lt;&gt;0,UrokCit!P91*100/UrokCit!AC21,0)</f>
        <v>0</v>
      </c>
      <c r="R91" s="95">
        <f>SUM(UrokCit!R81:UrokCit!R90)</f>
        <v>0</v>
      </c>
      <c r="S91" s="94">
        <f>IF(UrokCit!AC21&lt;&gt;0,UrokCit!R91*100/UrokCit!AC21,0)</f>
        <v>0</v>
      </c>
      <c r="T91" s="95">
        <f>SUM(UrokCit!T81:UrokCit!T90)</f>
        <v>0</v>
      </c>
      <c r="U91" s="94">
        <f>IF(UrokCit!AC21&lt;&gt;0,UrokCit!T91*100/UrokCit!AC21,0)</f>
        <v>0</v>
      </c>
      <c r="V91" s="93">
        <f>SUM(UrokCit!V81:UrokCit!V90)</f>
        <v>0</v>
      </c>
      <c r="W91" s="96">
        <f>SUM(UrokCit!W81:UrokCit!W90)</f>
        <v>0</v>
      </c>
      <c r="X91" s="97">
        <f>IF(UrokCit!AC21&lt;&gt;0,UrokCit!V91*100/UrokCit!AC21,0)</f>
        <v>0</v>
      </c>
      <c r="Y91" s="93">
        <f>SUM(UrokCit!Y81:UrokCit!Y90)</f>
        <v>0</v>
      </c>
      <c r="Z91" s="94">
        <f>IF(UrokCit!AC21&lt;&gt;0,UrokCit!Y91*100/UrokCit!AC21,0)</f>
        <v>0</v>
      </c>
      <c r="AA91" s="93">
        <f>SUM(UrokCit!AA81:UrokCit!AA90)</f>
        <v>0</v>
      </c>
      <c r="AB91" s="94">
        <f>IF(UrokCit!AC21&lt;&gt;0,UrokCit!AA91*100/UrokCit!AC21,0)</f>
        <v>0</v>
      </c>
      <c r="AC91" s="81"/>
    </row>
    <row r="92" spans="1:28" ht="12.75">
      <c r="A92" s="1" t="s">
        <v>5</v>
      </c>
      <c r="C92" s="98"/>
      <c r="E92" s="55">
        <v>73</v>
      </c>
      <c r="F92" s="56" t="s">
        <v>235</v>
      </c>
      <c r="H92" s="99"/>
      <c r="I92" s="100"/>
      <c r="J92" s="101"/>
      <c r="K92" s="100"/>
      <c r="L92" s="101"/>
      <c r="M92" s="100"/>
      <c r="N92" s="101"/>
      <c r="O92" s="100"/>
      <c r="P92" s="101"/>
      <c r="Q92" s="100"/>
      <c r="R92" s="101"/>
      <c r="S92" s="102"/>
      <c r="T92" s="101"/>
      <c r="U92" s="100"/>
      <c r="V92" s="101"/>
      <c r="W92" s="101"/>
      <c r="X92" s="100"/>
      <c r="Y92" s="101"/>
      <c r="Z92" s="100"/>
      <c r="AA92" s="101"/>
      <c r="AB92" s="102"/>
    </row>
    <row r="93" spans="1:29" ht="25.5">
      <c r="A93" s="1" t="s">
        <v>7</v>
      </c>
      <c r="C93" s="103" t="s">
        <v>236</v>
      </c>
      <c r="D93" s="1" t="s">
        <v>237</v>
      </c>
      <c r="E93" s="91">
        <v>74</v>
      </c>
      <c r="F93" s="122" t="s">
        <v>89</v>
      </c>
      <c r="H93" s="123">
        <f>(UrokCit!J93+UrokCit!L93+UrokCit!N93+UrokCit!P93+UrokCit!R93+UrokCit!T93+UrokCit!V93+UrokCit!Y93+UrokCit!AA93)</f>
        <v>0</v>
      </c>
      <c r="I93" s="124">
        <f>IF(UrokCit!AC21&lt;&gt;0,UrokCit!H93*100/UrokCit!AC21,0)</f>
        <v>0</v>
      </c>
      <c r="J93" s="105"/>
      <c r="K93" s="125">
        <f>IF(UrokCit!AC21&lt;&gt;0,UrokCit!J93*100/UrokCit!AC21,0)</f>
        <v>0</v>
      </c>
      <c r="L93" s="89"/>
      <c r="M93" s="66">
        <f>IF(UrokCit!AC21&lt;&gt;0,UrokCit!L93*100/UrokCit!AC21,0)</f>
        <v>0</v>
      </c>
      <c r="N93" s="126"/>
      <c r="O93" s="125">
        <f>IF(UrokCit!AC21&lt;&gt;0,UrokCit!N93*100/UrokCit!AC21,0)</f>
        <v>0</v>
      </c>
      <c r="P93" s="89"/>
      <c r="Q93" s="88">
        <f>IF(UrokCit!AC21&lt;&gt;0,UrokCit!P93*100/UrokCit!AC21,0)</f>
        <v>0</v>
      </c>
      <c r="R93" s="127"/>
      <c r="S93" s="125">
        <f>IF(UrokCit!AC21&lt;&gt;0,UrokCit!R93*100/UrokCit!AC21,0)</f>
        <v>0</v>
      </c>
      <c r="T93" s="89"/>
      <c r="U93" s="86">
        <f>IF(UrokCit!AC21&lt;&gt;0,UrokCit!T93*100/UrokCit!AC21,0)</f>
        <v>0</v>
      </c>
      <c r="V93" s="126"/>
      <c r="W93" s="128"/>
      <c r="X93" s="125">
        <f>IF(UrokCit!AC21&lt;&gt;0,UrokCit!V93*100/UrokCit!AC21,0)</f>
        <v>0</v>
      </c>
      <c r="Y93" s="89"/>
      <c r="Z93" s="86">
        <f>IF(UrokCit!AC21&lt;&gt;0,UrokCit!Y93*100/UrokCit!AC21,0)</f>
        <v>0</v>
      </c>
      <c r="AA93" s="126"/>
      <c r="AB93" s="66">
        <f>IF(UrokCit!AC21&lt;&gt;0,UrokCit!AA93*100/UrokCit!AC21,0)</f>
        <v>0</v>
      </c>
      <c r="AC93" s="81"/>
    </row>
    <row r="94" spans="1:29" ht="12.75">
      <c r="A94" s="1" t="s">
        <v>7</v>
      </c>
      <c r="C94" s="109" t="s">
        <v>238</v>
      </c>
      <c r="D94" s="1" t="s">
        <v>239</v>
      </c>
      <c r="E94" s="129">
        <v>75</v>
      </c>
      <c r="F94" s="73" t="s">
        <v>92</v>
      </c>
      <c r="H94" s="75">
        <f>(UrokCit!J94+UrokCit!L94+UrokCit!N94+UrokCit!P94+UrokCit!R94+UrokCit!T94+UrokCit!V94+UrokCit!Y94+UrokCit!AA94)</f>
        <v>0</v>
      </c>
      <c r="I94" s="130">
        <f>IF(UrokCit!AC21&lt;&gt;0,UrokCit!H94*100/UrokCit!AC21,0)</f>
        <v>0</v>
      </c>
      <c r="J94" s="77"/>
      <c r="K94" s="131">
        <f>IF(UrokCit!AC21&lt;&gt;0,UrokCit!J94*100/UrokCit!AC21,0)</f>
        <v>0</v>
      </c>
      <c r="L94" s="77"/>
      <c r="M94" s="86">
        <f>IF(UrokCit!AC21&lt;&gt;0,UrokCit!L94*100/UrokCit!AC21,0)</f>
        <v>0</v>
      </c>
      <c r="N94" s="77"/>
      <c r="O94" s="131">
        <f>IF(UrokCit!AC21&lt;&gt;0,UrokCit!N94*100/UrokCit!AC21,0)</f>
        <v>0</v>
      </c>
      <c r="P94" s="77"/>
      <c r="Q94" s="130">
        <f>IF(UrokCit!AC21&lt;&gt;0,UrokCit!P94*100/UrokCit!AC21,0)</f>
        <v>0</v>
      </c>
      <c r="R94" s="77"/>
      <c r="S94" s="130">
        <f>IF(UrokCit!AC21&lt;&gt;0,UrokCit!R94*100/UrokCit!AC21,0)</f>
        <v>0</v>
      </c>
      <c r="T94" s="77"/>
      <c r="U94" s="130">
        <f>IF(UrokCit!AC21&lt;&gt;0,UrokCit!T94*100/UrokCit!AC21,0)</f>
        <v>0</v>
      </c>
      <c r="V94" s="77"/>
      <c r="W94" s="80"/>
      <c r="X94" s="131">
        <f>IF(UrokCit!AC21&lt;&gt;0,UrokCit!V94*100/UrokCit!AC21,0)</f>
        <v>0</v>
      </c>
      <c r="Y94" s="77"/>
      <c r="Z94" s="130">
        <f>IF(UrokCit!AC21&lt;&gt;0,UrokCit!Y94*100/UrokCit!AC21,0)</f>
        <v>0</v>
      </c>
      <c r="AA94" s="77"/>
      <c r="AB94" s="88">
        <f>IF(UrokCit!AC21&lt;&gt;0,UrokCit!AA94*100/UrokCit!AC21,0)</f>
        <v>0</v>
      </c>
      <c r="AC94" s="81"/>
    </row>
    <row r="95" spans="1:29" ht="12.75">
      <c r="A95" s="1" t="s">
        <v>7</v>
      </c>
      <c r="C95" s="109" t="s">
        <v>240</v>
      </c>
      <c r="D95" s="1" t="s">
        <v>241</v>
      </c>
      <c r="E95" s="72">
        <v>76</v>
      </c>
      <c r="F95" s="73" t="s">
        <v>95</v>
      </c>
      <c r="H95" s="112">
        <f>(UrokCit!J95+UrokCit!L95+UrokCit!N95+UrokCit!P95+UrokCit!R95+UrokCit!T95+UrokCit!V95+UrokCit!Y95+UrokCit!AA95)</f>
        <v>0</v>
      </c>
      <c r="I95" s="130">
        <f>IF(UrokCit!AC21&lt;&gt;0,UrokCit!H95*100/UrokCit!AC21,0)</f>
        <v>0</v>
      </c>
      <c r="J95" s="77"/>
      <c r="K95" s="131">
        <f>IF(UrokCit!AC21&lt;&gt;0,UrokCit!J95*100/UrokCit!AC21,0)</f>
        <v>0</v>
      </c>
      <c r="L95" s="77"/>
      <c r="M95" s="130">
        <f>IF(UrokCit!AC21&lt;&gt;0,UrokCit!L95*100/UrokCit!AC21,0)</f>
        <v>0</v>
      </c>
      <c r="N95" s="77"/>
      <c r="O95" s="131">
        <f>IF(UrokCit!AC21&lt;&gt;0,UrokCit!N95*100/UrokCit!AC21,0)</f>
        <v>0</v>
      </c>
      <c r="P95" s="77"/>
      <c r="Q95" s="88">
        <f>IF(UrokCit!AC21&lt;&gt;0,UrokCit!P95*100/UrokCit!AC21,0)</f>
        <v>0</v>
      </c>
      <c r="R95" s="77"/>
      <c r="S95" s="130">
        <f>IF(UrokCit!AC21&lt;&gt;0,UrokCit!R95*100/UrokCit!AC21,0)</f>
        <v>0</v>
      </c>
      <c r="T95" s="77"/>
      <c r="U95" s="130">
        <f>IF(UrokCit!AC21&lt;&gt;0,UrokCit!T95*100/UrokCit!AC21,0)</f>
        <v>0</v>
      </c>
      <c r="V95" s="87"/>
      <c r="W95" s="80"/>
      <c r="X95" s="130">
        <f>IF(UrokCit!AC21&lt;&gt;0,UrokCit!V95*100/UrokCit!AC21,0)</f>
        <v>0</v>
      </c>
      <c r="Y95" s="89"/>
      <c r="Z95" s="130">
        <f>IF(UrokCit!AC21&lt;&gt;0,UrokCit!Y95*100/UrokCit!AC21,0)</f>
        <v>0</v>
      </c>
      <c r="AA95" s="77"/>
      <c r="AB95" s="131">
        <f>IF(UrokCit!AC21&lt;&gt;0,UrokCit!AA95*100/UrokCit!AC21,0)</f>
        <v>0</v>
      </c>
      <c r="AC95" s="81"/>
    </row>
    <row r="96" spans="1:29" ht="12.75">
      <c r="A96" s="1" t="s">
        <v>7</v>
      </c>
      <c r="C96" s="110" t="s">
        <v>242</v>
      </c>
      <c r="D96" s="1" t="s">
        <v>243</v>
      </c>
      <c r="E96" s="83">
        <v>77</v>
      </c>
      <c r="F96" s="115" t="s">
        <v>98</v>
      </c>
      <c r="H96" s="132">
        <f>(UrokCit!J96+UrokCit!L96+UrokCit!N96+UrokCit!P96+UrokCit!R96+UrokCit!T96+UrokCit!V96+UrokCit!Y96+UrokCit!AA96)</f>
        <v>0</v>
      </c>
      <c r="I96" s="130">
        <f>IF(UrokCit!AC21&lt;&gt;0,UrokCit!H96*100/UrokCit!AC21,0)</f>
        <v>0</v>
      </c>
      <c r="J96" s="77"/>
      <c r="K96" s="131">
        <f>IF(UrokCit!AC21&lt;&gt;0,UrokCit!J96*100/UrokCit!AC21,0)</f>
        <v>0</v>
      </c>
      <c r="L96" s="77"/>
      <c r="M96" s="130">
        <f>IF(UrokCit!AC21&lt;&gt;0,UrokCit!L96*100/UrokCit!AC21,0)</f>
        <v>0</v>
      </c>
      <c r="N96" s="77"/>
      <c r="O96" s="131">
        <f>IF(UrokCit!AC21&lt;&gt;0,UrokCit!N96*100/UrokCit!AC21,0)</f>
        <v>0</v>
      </c>
      <c r="P96" s="77"/>
      <c r="Q96" s="130">
        <f>IF(UrokCit!AC21&lt;&gt;0,UrokCit!P96*100/UrokCit!AC21,0)</f>
        <v>0</v>
      </c>
      <c r="R96" s="77"/>
      <c r="S96" s="130">
        <f>IF(UrokCit!AC21&lt;&gt;0,UrokCit!R96*100/UrokCit!AC21,0)</f>
        <v>0</v>
      </c>
      <c r="T96" s="89"/>
      <c r="U96" s="130">
        <f>IF(UrokCit!AC21&lt;&gt;0,UrokCit!T96*100/UrokCit!AC21,0)</f>
        <v>0</v>
      </c>
      <c r="V96" s="133"/>
      <c r="W96" s="80"/>
      <c r="X96" s="130">
        <f>IF(UrokCit!AC21&lt;&gt;0,UrokCit!V96*100/UrokCit!AC21,0)</f>
        <v>0</v>
      </c>
      <c r="Y96" s="77"/>
      <c r="Z96" s="130">
        <f>IF(UrokCit!AC21&lt;&gt;0,UrokCit!Y96*100/UrokCit!AC21,0)</f>
        <v>0</v>
      </c>
      <c r="AA96" s="77"/>
      <c r="AB96" s="131">
        <f>IF(UrokCit!AC21&lt;&gt;0,UrokCit!AA96*100/UrokCit!AC21,0)</f>
        <v>0</v>
      </c>
      <c r="AC96" s="81"/>
    </row>
    <row r="97" spans="1:29" ht="12.75">
      <c r="A97" s="1" t="s">
        <v>7</v>
      </c>
      <c r="C97" s="109" t="s">
        <v>244</v>
      </c>
      <c r="D97" s="1" t="s">
        <v>245</v>
      </c>
      <c r="E97" s="129">
        <v>78</v>
      </c>
      <c r="F97" s="134" t="s">
        <v>101</v>
      </c>
      <c r="H97" s="132">
        <f>(UrokCit!J97+UrokCit!L97+UrokCit!N97+UrokCit!P97+UrokCit!R97+UrokCit!T97+UrokCit!V97+UrokCit!Y97+UrokCit!AA97)</f>
        <v>0</v>
      </c>
      <c r="I97" s="130">
        <f>IF(UrokCit!AC21&lt;&gt;0,UrokCit!H97*100/UrokCit!AC21,0)</f>
        <v>0</v>
      </c>
      <c r="J97" s="87"/>
      <c r="K97" s="130">
        <f>IF(UrokCit!AC21&lt;&gt;0,UrokCit!J97*100/UrokCit!AC21,0)</f>
        <v>0</v>
      </c>
      <c r="L97" s="77"/>
      <c r="M97" s="86">
        <f>IF(UrokCit!AC21&lt;&gt;0,UrokCit!L97*100/UrokCit!AC21,0)</f>
        <v>0</v>
      </c>
      <c r="N97" s="87"/>
      <c r="O97" s="131">
        <f>IF(UrokCit!AC21&lt;&gt;0,UrokCit!N97*100/UrokCit!AC21,0)</f>
        <v>0</v>
      </c>
      <c r="P97" s="77"/>
      <c r="Q97" s="88">
        <f>IF(UrokCit!AC21&lt;&gt;0,UrokCit!P97*100/UrokCit!AC21,0)</f>
        <v>0</v>
      </c>
      <c r="R97" s="77"/>
      <c r="S97" s="130">
        <f>IF(UrokCit!AC21&lt;&gt;0,UrokCit!R97*100/UrokCit!AC21,0)</f>
        <v>0</v>
      </c>
      <c r="T97" s="77"/>
      <c r="U97" s="130">
        <f>IF(UrokCit!AC21&lt;&gt;0,UrokCit!T97*100/UrokCit!AC21,0)</f>
        <v>0</v>
      </c>
      <c r="V97" s="133"/>
      <c r="W97" s="80"/>
      <c r="X97" s="88">
        <f>IF(UrokCit!AC21&lt;&gt;0,UrokCit!V97*100/UrokCit!AC21,0)</f>
        <v>0</v>
      </c>
      <c r="Y97" s="89"/>
      <c r="Z97" s="130">
        <f>IF(UrokCit!AC21&lt;&gt;0,UrokCit!Y97*100/UrokCit!AC21,0)</f>
        <v>0</v>
      </c>
      <c r="AA97" s="77"/>
      <c r="AB97" s="131">
        <f>IF(UrokCit!AC21&lt;&gt;0,UrokCit!AA97*100/UrokCit!AC21,0)</f>
        <v>0</v>
      </c>
      <c r="AC97" s="81"/>
    </row>
    <row r="98" spans="1:29" ht="12.75">
      <c r="A98" s="1" t="s">
        <v>7</v>
      </c>
      <c r="C98" s="109" t="s">
        <v>246</v>
      </c>
      <c r="D98" s="1" t="s">
        <v>247</v>
      </c>
      <c r="E98" s="129">
        <v>79</v>
      </c>
      <c r="F98" s="134" t="s">
        <v>104</v>
      </c>
      <c r="H98" s="75">
        <f>(UrokCit!J98+UrokCit!L98+UrokCit!N98+UrokCit!P98+UrokCit!R98+UrokCit!T98+UrokCit!V98+UrokCit!Y98+UrokCit!AA98)</f>
        <v>0</v>
      </c>
      <c r="I98" s="130">
        <f>IF(UrokCit!AC21&lt;&gt;0,UrokCit!H98*100/UrokCit!AC21,0)</f>
        <v>0</v>
      </c>
      <c r="J98" s="133"/>
      <c r="K98" s="88">
        <f>IF(UrokCit!AC21&lt;&gt;0,UrokCit!J98*100/UrokCit!AC21,0)</f>
        <v>0</v>
      </c>
      <c r="L98" s="77"/>
      <c r="M98" s="131">
        <f>IF(UrokCit!AC21&lt;&gt;0,UrokCit!L98*100/UrokCit!AC21,0)</f>
        <v>0</v>
      </c>
      <c r="N98" s="77"/>
      <c r="O98" s="131">
        <f>IF(UrokCit!AC21&lt;&gt;0,UrokCit!N98*100/UrokCit!AC21,0)</f>
        <v>0</v>
      </c>
      <c r="P98" s="77"/>
      <c r="Q98" s="131">
        <f>IF(UrokCit!AC21&lt;&gt;0,UrokCit!P98*100/UrokCit!AC21,0)</f>
        <v>0</v>
      </c>
      <c r="R98" s="89"/>
      <c r="S98" s="130">
        <f>IF(UrokCit!AC21&lt;&gt;0,UrokCit!R98*100/UrokCit!AC21,0)</f>
        <v>0</v>
      </c>
      <c r="T98" s="77"/>
      <c r="U98" s="130">
        <f>IF(UrokCit!AC21&lt;&gt;0,UrokCit!T98*100/UrokCit!AC21,0)</f>
        <v>0</v>
      </c>
      <c r="V98" s="133"/>
      <c r="W98" s="80"/>
      <c r="X98" s="130">
        <f>IF(UrokCit!AC21&lt;&gt;0,UrokCit!V98*100/UrokCit!AC21,0)</f>
        <v>0</v>
      </c>
      <c r="Y98" s="77"/>
      <c r="Z98" s="86">
        <f>IF(UrokCit!AC21&lt;&gt;0,UrokCit!Y98*100/UrokCit!AC21,0)</f>
        <v>0</v>
      </c>
      <c r="AA98" s="77"/>
      <c r="AB98" s="130">
        <f>IF(UrokCit!AC21&lt;&gt;0,UrokCit!AA98*100/UrokCit!AC21,0)</f>
        <v>0</v>
      </c>
      <c r="AC98" s="81"/>
    </row>
    <row r="99" spans="1:29" ht="12.75">
      <c r="A99" s="1" t="s">
        <v>7</v>
      </c>
      <c r="C99" s="109" t="s">
        <v>248</v>
      </c>
      <c r="D99" s="1" t="s">
        <v>249</v>
      </c>
      <c r="E99" s="129">
        <v>80</v>
      </c>
      <c r="F99" s="73" t="s">
        <v>107</v>
      </c>
      <c r="H99" s="112">
        <f>(UrokCit!J99+UrokCit!L99+UrokCit!N99+UrokCit!P99+UrokCit!R99+UrokCit!T99+UrokCit!V99+UrokCit!Y99+UrokCit!AA99)</f>
        <v>0</v>
      </c>
      <c r="I99" s="86">
        <f>IF(UrokCit!AC21&lt;&gt;0,UrokCit!H99*100/UrokCit!AC21,0)</f>
        <v>0</v>
      </c>
      <c r="J99" s="133"/>
      <c r="K99" s="131">
        <f>IF(UrokCit!AC21&lt;&gt;0,UrokCit!J99*100/UrokCit!AC21,0)</f>
        <v>0</v>
      </c>
      <c r="L99" s="77"/>
      <c r="M99" s="131">
        <f>IF(UrokCit!AC21&lt;&gt;0,UrokCit!L99*100/UrokCit!AC21,0)</f>
        <v>0</v>
      </c>
      <c r="N99" s="77"/>
      <c r="O99" s="131">
        <f>IF(UrokCit!AC21&lt;&gt;0,UrokCit!N99*100/UrokCit!AC21,0)</f>
        <v>0</v>
      </c>
      <c r="P99" s="77"/>
      <c r="Q99" s="130">
        <f>IF(UrokCit!AC21&lt;&gt;0,UrokCit!P99*100/UrokCit!AC21,0)</f>
        <v>0</v>
      </c>
      <c r="R99" s="133"/>
      <c r="S99" s="88">
        <f>IF(UrokCit!AC21&lt;&gt;0,UrokCit!R99*100/UrokCit!AC21,0)</f>
        <v>0</v>
      </c>
      <c r="T99" s="89"/>
      <c r="U99" s="135">
        <f>IF(UrokCit!AC21&lt;&gt;0,UrokCit!T99*100/UrokCit!AC21,0)</f>
        <v>0</v>
      </c>
      <c r="V99" s="133"/>
      <c r="W99" s="71"/>
      <c r="X99" s="130">
        <f>IF(UrokCit!AC21&lt;&gt;0,UrokCit!V99*100/UrokCit!AC21,0)</f>
        <v>0</v>
      </c>
      <c r="Y99" s="67"/>
      <c r="Z99" s="130">
        <f>IF(UrokCit!AC21&lt;&gt;0,UrokCit!Y99*100/UrokCit!AC21,0)</f>
        <v>0</v>
      </c>
      <c r="AA99" s="87"/>
      <c r="AB99" s="88">
        <f>IF(UrokCit!AC21&lt;&gt;0,UrokCit!AA99*100/UrokCit!AC21,0)</f>
        <v>0</v>
      </c>
      <c r="AC99" s="81"/>
    </row>
    <row r="100" spans="1:29" ht="12.75">
      <c r="A100" s="1" t="s">
        <v>7</v>
      </c>
      <c r="C100" s="109" t="s">
        <v>250</v>
      </c>
      <c r="D100" s="1" t="s">
        <v>251</v>
      </c>
      <c r="E100" s="72">
        <v>81</v>
      </c>
      <c r="F100" s="84" t="s">
        <v>110</v>
      </c>
      <c r="H100" s="132">
        <f>(UrokCit!J100+UrokCit!L100+UrokCit!N100+UrokCit!P100+UrokCit!R100+UrokCit!T100+UrokCit!V100+UrokCit!Y100+UrokCit!AA100)</f>
        <v>0</v>
      </c>
      <c r="I100" s="131">
        <f>IF(UrokCit!AC21&lt;&gt;0,UrokCit!H100*100/UrokCit!AC21,0)</f>
        <v>0</v>
      </c>
      <c r="J100" s="133"/>
      <c r="K100" s="131">
        <f>IF(UrokCit!AC21&lt;&gt;0,UrokCit!J100*100/UrokCit!AC21,0)</f>
        <v>0</v>
      </c>
      <c r="L100" s="77"/>
      <c r="M100" s="131">
        <f>IF(UrokCit!AC21&lt;&gt;0,UrokCit!L100*100/UrokCit!AC21,0)</f>
        <v>0</v>
      </c>
      <c r="N100" s="77"/>
      <c r="O100" s="131">
        <f>IF(UrokCit!AC21&lt;&gt;0,UrokCit!N100*100/UrokCit!AC21,0)</f>
        <v>0</v>
      </c>
      <c r="P100" s="77"/>
      <c r="Q100" s="88">
        <f>IF(UrokCit!AC21&lt;&gt;0,UrokCit!P100*100/UrokCit!AC21,0)</f>
        <v>0</v>
      </c>
      <c r="R100" s="133"/>
      <c r="S100" s="130">
        <f>IF(UrokCit!AC21&lt;&gt;0,UrokCit!R100*100/UrokCit!AC21,0)</f>
        <v>0</v>
      </c>
      <c r="T100" s="133"/>
      <c r="U100" s="86">
        <f>IF(UrokCit!AC21&lt;&gt;0,UrokCit!T100*100/UrokCit!AC21,0)</f>
        <v>0</v>
      </c>
      <c r="V100" s="133"/>
      <c r="W100" s="71"/>
      <c r="X100" s="88">
        <f>IF(UrokCit!AC21&lt;&gt;0,UrokCit!V100*100/UrokCit!AC21,0)</f>
        <v>0</v>
      </c>
      <c r="Y100" s="89"/>
      <c r="Z100" s="86">
        <f>IF(UrokCit!AC21&lt;&gt;0,UrokCit!Y100*100/UrokCit!AC21,0)</f>
        <v>0</v>
      </c>
      <c r="AA100" s="77"/>
      <c r="AB100" s="131">
        <f>IF(UrokCit!AC21&lt;&gt;0,UrokCit!AA100*100/UrokCit!AC21,0)</f>
        <v>0</v>
      </c>
      <c r="AC100" s="81"/>
    </row>
    <row r="101" spans="1:29" ht="12.75">
      <c r="A101" s="1" t="s">
        <v>7</v>
      </c>
      <c r="C101" s="109" t="s">
        <v>252</v>
      </c>
      <c r="D101" s="1" t="s">
        <v>253</v>
      </c>
      <c r="E101" s="83">
        <v>82</v>
      </c>
      <c r="F101" s="134" t="s">
        <v>113</v>
      </c>
      <c r="H101" s="75">
        <f>(UrokCit!J101+UrokCit!L101+UrokCit!N101+UrokCit!P101+UrokCit!R101+UrokCit!T101+UrokCit!V101+UrokCit!Y101+UrokCit!AA101)</f>
        <v>0</v>
      </c>
      <c r="I101" s="131">
        <f>IF(UrokCit!AC21&lt;&gt;0,UrokCit!H101*100/UrokCit!AC21,0)</f>
        <v>0</v>
      </c>
      <c r="J101" s="77"/>
      <c r="K101" s="131">
        <f>IF(UrokCit!AC21&lt;&gt;0,UrokCit!J101*100/UrokCit!AC21,0)</f>
        <v>0</v>
      </c>
      <c r="L101" s="77"/>
      <c r="M101" s="130">
        <f>IF(UrokCit!AC21&lt;&gt;0,UrokCit!L101*100/UrokCit!AC21,0)</f>
        <v>0</v>
      </c>
      <c r="N101" s="77"/>
      <c r="O101" s="131">
        <f>IF(UrokCit!AC21&lt;&gt;0,UrokCit!N101*100/UrokCit!AC21,0)</f>
        <v>0</v>
      </c>
      <c r="P101" s="77"/>
      <c r="Q101" s="131">
        <f>IF(UrokCit!AC21&lt;&gt;0,UrokCit!P101*100/UrokCit!AC21,0)</f>
        <v>0</v>
      </c>
      <c r="R101" s="133"/>
      <c r="S101" s="130">
        <f>IF(UrokCit!AC21&lt;&gt;0,UrokCit!R101*100/UrokCit!AC21,0)</f>
        <v>0</v>
      </c>
      <c r="T101" s="133"/>
      <c r="U101" s="130">
        <f>IF(UrokCit!AC21&lt;&gt;0,UrokCit!T101*100/UrokCit!AC21,0)</f>
        <v>0</v>
      </c>
      <c r="V101" s="133"/>
      <c r="W101" s="90"/>
      <c r="X101" s="131">
        <f>IF(UrokCit!AC21&lt;&gt;0,UrokCit!V101*100/UrokCit!AC21,0)</f>
        <v>0</v>
      </c>
      <c r="Y101" s="77"/>
      <c r="Z101" s="131">
        <f>IF(UrokCit!AC21&lt;&gt;0,UrokCit!Y101*100/UrokCit!AC21,0)</f>
        <v>0</v>
      </c>
      <c r="AA101" s="77"/>
      <c r="AB101" s="130">
        <f>IF(UrokCit!AC21&lt;&gt;0,UrokCit!AA101*100/UrokCit!AC21,0)</f>
        <v>0</v>
      </c>
      <c r="AC101" s="81"/>
    </row>
    <row r="102" spans="1:29" ht="12.75">
      <c r="A102" s="1" t="s">
        <v>7</v>
      </c>
      <c r="C102" s="109" t="s">
        <v>254</v>
      </c>
      <c r="D102" s="1" t="s">
        <v>255</v>
      </c>
      <c r="E102" s="136">
        <v>83</v>
      </c>
      <c r="F102" s="137" t="s">
        <v>116</v>
      </c>
      <c r="H102" s="85">
        <f>(UrokCit!J102+UrokCit!L102+UrokCit!N102+UrokCit!P102+UrokCit!R102+UrokCit!T102+UrokCit!V102+UrokCit!Y102+UrokCit!AA102)</f>
        <v>0</v>
      </c>
      <c r="I102" s="138">
        <f>IF(UrokCit!AC21&lt;&gt;0,UrokCit!H102*100/UrokCit!AC21,0)</f>
        <v>0</v>
      </c>
      <c r="J102" s="87"/>
      <c r="K102" s="138">
        <f>IF(UrokCit!AC21&lt;&gt;0,UrokCit!J102*100/UrokCit!AC21,0)</f>
        <v>0</v>
      </c>
      <c r="L102" s="89"/>
      <c r="M102" s="86">
        <f>IF(UrokCit!AC21&lt;&gt;0,UrokCit!L102*100/UrokCit!AC21,0)</f>
        <v>0</v>
      </c>
      <c r="N102" s="139"/>
      <c r="O102" s="138">
        <f>IF(UrokCit!AC21&lt;&gt;0,UrokCit!N102*100/UrokCit!AC21,0)</f>
        <v>0</v>
      </c>
      <c r="P102" s="139"/>
      <c r="Q102" s="138">
        <f>IF(UrokCit!AC21&lt;&gt;0,UrokCit!P102*100/UrokCit!AC21,0)</f>
        <v>0</v>
      </c>
      <c r="R102" s="139"/>
      <c r="S102" s="88">
        <f>IF(UrokCit!AC21&lt;&gt;0,UrokCit!R102*100/UrokCit!AC21,0)</f>
        <v>0</v>
      </c>
      <c r="T102" s="139"/>
      <c r="U102" s="138">
        <f>IF(UrokCit!AC21&lt;&gt;0,UrokCit!T102*100/UrokCit!AC21,0)</f>
        <v>0</v>
      </c>
      <c r="V102" s="139"/>
      <c r="W102" s="140"/>
      <c r="X102" s="138">
        <f>IF(UrokCit!AC21&lt;&gt;0,UrokCit!V102*100/UrokCit!AC21,0)</f>
        <v>0</v>
      </c>
      <c r="Y102" s="139"/>
      <c r="Z102" s="138">
        <f>IF(UrokCit!AC21&lt;&gt;0,UrokCit!Y102*100/UrokCit!AC21,0)</f>
        <v>0</v>
      </c>
      <c r="AA102" s="139"/>
      <c r="AB102" s="88">
        <f>IF(UrokCit!AC21&lt;&gt;0,UrokCit!AA102*100/UrokCit!AC21,0)</f>
        <v>0</v>
      </c>
      <c r="AC102" s="81"/>
    </row>
    <row r="103" spans="1:29" ht="12.75">
      <c r="A103" s="1" t="s">
        <v>7</v>
      </c>
      <c r="C103" s="111" t="s">
        <v>256</v>
      </c>
      <c r="D103" s="1" t="s">
        <v>257</v>
      </c>
      <c r="E103" s="91">
        <v>84</v>
      </c>
      <c r="F103" s="92" t="s">
        <v>119</v>
      </c>
      <c r="H103" s="93">
        <f>(UrokCit!J103+UrokCit!L103+UrokCit!N103+UrokCit!P103+UrokCit!R103+UrokCit!T103+UrokCit!V103+UrokCit!Y103+UrokCit!AA103)</f>
        <v>0</v>
      </c>
      <c r="I103" s="94">
        <f>IF(UrokCit!AC21&lt;&gt;0,UrokCit!H103*100/UrokCit!AC21,0)</f>
        <v>0</v>
      </c>
      <c r="J103" s="93">
        <f>SUM(UrokCit!J93:UrokCit!J102)</f>
        <v>0</v>
      </c>
      <c r="K103" s="94">
        <f>IF(UrokCit!AC21&lt;&gt;0,UrokCit!J103*100/UrokCit!AC21,0)</f>
        <v>0</v>
      </c>
      <c r="L103" s="93">
        <f>SUM(UrokCit!L93:UrokCit!L102)</f>
        <v>0</v>
      </c>
      <c r="M103" s="94">
        <f>IF(UrokCit!AC21&lt;&gt;0,UrokCit!L103*100/UrokCit!AC21,0)</f>
        <v>0</v>
      </c>
      <c r="N103" s="93">
        <f>SUM(UrokCit!N93:UrokCit!N102)</f>
        <v>0</v>
      </c>
      <c r="O103" s="94">
        <f>IF(UrokCit!AC21&lt;&gt;0,UrokCit!N103*100/UrokCit!AC21,0)</f>
        <v>0</v>
      </c>
      <c r="P103" s="93">
        <f>SUM(UrokCit!P93:UrokCit!P102)</f>
        <v>0</v>
      </c>
      <c r="Q103" s="94">
        <f>IF(UrokCit!AC21&lt;&gt;0,UrokCit!P103*100/UrokCit!AC21,0)</f>
        <v>0</v>
      </c>
      <c r="R103" s="95">
        <f>SUM(UrokCit!R93:UrokCit!R102)</f>
        <v>0</v>
      </c>
      <c r="S103" s="94">
        <f>IF(UrokCit!AC21&lt;&gt;0,UrokCit!R103*100/UrokCit!AC21,0)</f>
        <v>0</v>
      </c>
      <c r="T103" s="95">
        <f>SUM(UrokCit!T93:UrokCit!T102)</f>
        <v>0</v>
      </c>
      <c r="U103" s="94">
        <f>IF(UrokCit!AC21&lt;&gt;0,UrokCit!T103*100/UrokCit!AC21,0)</f>
        <v>0</v>
      </c>
      <c r="V103" s="93">
        <f>SUM(UrokCit!V93:UrokCit!V102)</f>
        <v>0</v>
      </c>
      <c r="W103" s="96">
        <f>SUM(UrokCit!W93:UrokCit!W102)</f>
        <v>0</v>
      </c>
      <c r="X103" s="97">
        <f>IF(UrokCit!AC21&lt;&gt;0,UrokCit!V103*100/UrokCit!AC21,0)</f>
        <v>0</v>
      </c>
      <c r="Y103" s="93">
        <f>SUM(UrokCit!Y93:UrokCit!Y102)</f>
        <v>0</v>
      </c>
      <c r="Z103" s="94">
        <f>IF(UrokCit!AC21&lt;&gt;0,UrokCit!Y103*100/UrokCit!AC21,0)</f>
        <v>0</v>
      </c>
      <c r="AA103" s="93">
        <f>SUM(UrokCit!AA93:UrokCit!AA102)</f>
        <v>0</v>
      </c>
      <c r="AB103" s="94">
        <f>IF(UrokCit!AC21&lt;&gt;0,UrokCit!AA103*100/UrokCit!AC21,0)</f>
        <v>0</v>
      </c>
      <c r="AC103" s="81"/>
    </row>
    <row r="104" spans="1:28" ht="25.5">
      <c r="A104" s="1" t="s">
        <v>5</v>
      </c>
      <c r="C104" s="98"/>
      <c r="E104" s="55">
        <v>85</v>
      </c>
      <c r="F104" s="56" t="s">
        <v>258</v>
      </c>
      <c r="H104" s="99"/>
      <c r="I104" s="100"/>
      <c r="J104" s="101"/>
      <c r="K104" s="100"/>
      <c r="L104" s="101"/>
      <c r="M104" s="100"/>
      <c r="N104" s="101"/>
      <c r="O104" s="100"/>
      <c r="P104" s="101"/>
      <c r="Q104" s="100"/>
      <c r="R104" s="101"/>
      <c r="S104" s="102"/>
      <c r="T104" s="101"/>
      <c r="U104" s="100"/>
      <c r="V104" s="101"/>
      <c r="W104" s="101"/>
      <c r="X104" s="100"/>
      <c r="Y104" s="101"/>
      <c r="Z104" s="100"/>
      <c r="AA104" s="101"/>
      <c r="AB104" s="102"/>
    </row>
    <row r="105" spans="1:29" ht="25.5">
      <c r="A105" s="1" t="s">
        <v>7</v>
      </c>
      <c r="C105" s="103" t="s">
        <v>259</v>
      </c>
      <c r="D105" s="1" t="s">
        <v>260</v>
      </c>
      <c r="E105" s="62">
        <v>86</v>
      </c>
      <c r="F105" s="104" t="s">
        <v>89</v>
      </c>
      <c r="G105" s="64"/>
      <c r="H105" s="141">
        <f>(UrokCit!J105+UrokCit!L105+UrokCit!N105+UrokCit!P105+UrokCit!R105+UrokCit!T105+UrokCit!V105+UrokCit!Y105+UrokCit!AA105)</f>
        <v>0</v>
      </c>
      <c r="I105" s="70">
        <f>IF(UrokCit!AC21&lt;&gt;0,UrokCit!H105*100/UrokCit!AC21,0)</f>
        <v>0</v>
      </c>
      <c r="J105" s="105"/>
      <c r="K105" s="106">
        <f>IF(UrokCit!AC21&lt;&gt;0,UrokCit!J105*100/UrokCit!AC21,0)</f>
        <v>0</v>
      </c>
      <c r="L105" s="69"/>
      <c r="M105" s="70">
        <f>IF(UrokCit!AC21&lt;&gt;0,UrokCit!L105*100/UrokCit!AC21,0)</f>
        <v>0</v>
      </c>
      <c r="N105" s="105"/>
      <c r="O105" s="106">
        <f>IF(UrokCit!AC21&lt;&gt;0,UrokCit!N105*100/UrokCit!AC21,0)</f>
        <v>0</v>
      </c>
      <c r="P105" s="69"/>
      <c r="Q105" s="68">
        <f>IF(UrokCit!AC21&lt;&gt;0,UrokCit!P105*100/UrokCit!AC21,0)</f>
        <v>0</v>
      </c>
      <c r="R105" s="107"/>
      <c r="S105" s="106">
        <f>IF(UrokCit!AC21&lt;&gt;0,UrokCit!R105*100/UrokCit!AC21,0)</f>
        <v>0</v>
      </c>
      <c r="T105" s="69"/>
      <c r="U105" s="70">
        <f>IF(UrokCit!AC21&lt;&gt;0,UrokCit!T105*100/UrokCit!AC21,0)</f>
        <v>0</v>
      </c>
      <c r="V105" s="105"/>
      <c r="W105" s="108"/>
      <c r="X105" s="106">
        <f>IF(UrokCit!AC21&lt;&gt;0,UrokCit!V105*100/UrokCit!AC21,0)</f>
        <v>0</v>
      </c>
      <c r="Y105" s="69"/>
      <c r="Z105" s="70">
        <f>IF(UrokCit!AC21&lt;&gt;0,UrokCit!Y105*100/UrokCit!AC21,0)</f>
        <v>0</v>
      </c>
      <c r="AA105" s="105"/>
      <c r="AB105" s="106">
        <f>IF(UrokCit!AC21&lt;&gt;0,UrokCit!AA105*100/UrokCit!AC21,0)</f>
        <v>0</v>
      </c>
      <c r="AC105" s="81"/>
    </row>
    <row r="106" spans="1:29" ht="12.75">
      <c r="A106" s="1" t="s">
        <v>7</v>
      </c>
      <c r="C106" s="109" t="s">
        <v>261</v>
      </c>
      <c r="D106" s="1" t="s">
        <v>262</v>
      </c>
      <c r="E106" s="72">
        <v>87</v>
      </c>
      <c r="F106" s="73" t="s">
        <v>92</v>
      </c>
      <c r="G106" s="74"/>
      <c r="H106" s="75">
        <f>(UrokCit!J106+UrokCit!L106+UrokCit!N106+UrokCit!P106+UrokCit!R106+UrokCit!T106+UrokCit!V106+UrokCit!Y106+UrokCit!AA106)</f>
        <v>0</v>
      </c>
      <c r="I106" s="76">
        <f>IF(UrokCit!AC21&lt;&gt;0,UrokCit!H106*100/UrokCit!AC21,0)</f>
        <v>0</v>
      </c>
      <c r="J106" s="77"/>
      <c r="K106" s="78">
        <f>IF(UrokCit!AC21&lt;&gt;0,UrokCit!J106*100/UrokCit!AC21,0)</f>
        <v>0</v>
      </c>
      <c r="L106" s="79"/>
      <c r="M106" s="76">
        <f>IF(UrokCit!AC21&lt;&gt;0,UrokCit!L106*100/UrokCit!AC21,0)</f>
        <v>0</v>
      </c>
      <c r="N106" s="77"/>
      <c r="O106" s="78">
        <f>IF(UrokCit!AC21&lt;&gt;0,UrokCit!N106*100/UrokCit!AC21,0)</f>
        <v>0</v>
      </c>
      <c r="P106" s="79"/>
      <c r="Q106" s="78">
        <f>IF(UrokCit!AC21&lt;&gt;0,UrokCit!P106*100/UrokCit!AC21,0)</f>
        <v>0</v>
      </c>
      <c r="R106" s="79"/>
      <c r="S106" s="78">
        <f>IF(UrokCit!AC21&lt;&gt;0,UrokCit!R106*100/UrokCit!AC21,0)</f>
        <v>0</v>
      </c>
      <c r="T106" s="79"/>
      <c r="U106" s="76">
        <f>IF(UrokCit!AC21&lt;&gt;0,UrokCit!T106*100/UrokCit!AC21,0)</f>
        <v>0</v>
      </c>
      <c r="V106" s="77"/>
      <c r="W106" s="80"/>
      <c r="X106" s="78">
        <f>IF(UrokCit!AC21&lt;&gt;0,UrokCit!V106*100/UrokCit!AC21,0)</f>
        <v>0</v>
      </c>
      <c r="Y106" s="79"/>
      <c r="Z106" s="76">
        <f>IF(UrokCit!AC21&lt;&gt;0,UrokCit!Y106*100/UrokCit!AC21,0)</f>
        <v>0</v>
      </c>
      <c r="AA106" s="77"/>
      <c r="AB106" s="78">
        <f>IF(UrokCit!AC21&lt;&gt;0,UrokCit!AA106*100/UrokCit!AC21,0)</f>
        <v>0</v>
      </c>
      <c r="AC106" s="81"/>
    </row>
    <row r="107" spans="1:29" ht="12.75">
      <c r="A107" s="1" t="s">
        <v>7</v>
      </c>
      <c r="C107" s="109" t="s">
        <v>263</v>
      </c>
      <c r="D107" s="1" t="s">
        <v>264</v>
      </c>
      <c r="E107" s="72">
        <v>88</v>
      </c>
      <c r="F107" s="73" t="s">
        <v>95</v>
      </c>
      <c r="G107" s="74"/>
      <c r="H107" s="75">
        <f>(UrokCit!J107+UrokCit!L107+UrokCit!N107+UrokCit!P107+UrokCit!R107+UrokCit!T107+UrokCit!V107+UrokCit!Y107+UrokCit!AA107)</f>
        <v>0</v>
      </c>
      <c r="I107" s="76">
        <f>IF(UrokCit!AC21&lt;&gt;0,UrokCit!H107*100/UrokCit!AC21,0)</f>
        <v>0</v>
      </c>
      <c r="J107" s="77"/>
      <c r="K107" s="78">
        <f>IF(UrokCit!AC21&lt;&gt;0,UrokCit!J107*100/UrokCit!AC21,0)</f>
        <v>0</v>
      </c>
      <c r="L107" s="79"/>
      <c r="M107" s="76">
        <f>IF(UrokCit!AC21&lt;&gt;0,UrokCit!L107*100/UrokCit!AC21,0)</f>
        <v>0</v>
      </c>
      <c r="N107" s="77"/>
      <c r="O107" s="78">
        <f>IF(UrokCit!AC21&lt;&gt;0,UrokCit!N107*100/UrokCit!AC21,0)</f>
        <v>0</v>
      </c>
      <c r="P107" s="79"/>
      <c r="Q107" s="78">
        <f>IF(UrokCit!AC21&lt;&gt;0,UrokCit!P107*100/UrokCit!AC21,0)</f>
        <v>0</v>
      </c>
      <c r="R107" s="79"/>
      <c r="S107" s="78">
        <f>IF(UrokCit!AC21&lt;&gt;0,UrokCit!R107*100/UrokCit!AC21,0)</f>
        <v>0</v>
      </c>
      <c r="T107" s="79"/>
      <c r="U107" s="76">
        <f>IF(UrokCit!AC21&lt;&gt;0,UrokCit!T107*100/UrokCit!AC21,0)</f>
        <v>0</v>
      </c>
      <c r="V107" s="77"/>
      <c r="W107" s="80"/>
      <c r="X107" s="78">
        <f>IF(UrokCit!AC21&lt;&gt;0,UrokCit!V107*100/UrokCit!AC21,0)</f>
        <v>0</v>
      </c>
      <c r="Y107" s="79"/>
      <c r="Z107" s="76">
        <f>IF(UrokCit!AC21&lt;&gt;0,UrokCit!Y107*100/UrokCit!AC21,0)</f>
        <v>0</v>
      </c>
      <c r="AA107" s="77"/>
      <c r="AB107" s="78">
        <f>IF(UrokCit!AC21&lt;&gt;0,UrokCit!AA107*100/UrokCit!AC21,0)</f>
        <v>0</v>
      </c>
      <c r="AC107" s="81"/>
    </row>
    <row r="108" spans="1:29" ht="12.75">
      <c r="A108" s="1" t="s">
        <v>7</v>
      </c>
      <c r="C108" s="110" t="s">
        <v>265</v>
      </c>
      <c r="D108" s="1" t="s">
        <v>266</v>
      </c>
      <c r="E108" s="72">
        <v>89</v>
      </c>
      <c r="F108" s="82" t="s">
        <v>98</v>
      </c>
      <c r="G108" s="74"/>
      <c r="H108" s="75">
        <f>(UrokCit!J108+UrokCit!L108+UrokCit!N108+UrokCit!P108+UrokCit!R108+UrokCit!T108+UrokCit!V108+UrokCit!Y108+UrokCit!AA108)</f>
        <v>0</v>
      </c>
      <c r="I108" s="76">
        <f>IF(UrokCit!AC21&lt;&gt;0,UrokCit!H108*100/UrokCit!AC21,0)</f>
        <v>0</v>
      </c>
      <c r="J108" s="77"/>
      <c r="K108" s="78">
        <f>IF(UrokCit!AC21&lt;&gt;0,UrokCit!J108*100/UrokCit!AC21,0)</f>
        <v>0</v>
      </c>
      <c r="L108" s="79"/>
      <c r="M108" s="76">
        <f>IF(UrokCit!AC21&lt;&gt;0,UrokCit!L108*100/UrokCit!AC21,0)</f>
        <v>0</v>
      </c>
      <c r="N108" s="77"/>
      <c r="O108" s="78">
        <f>IF(UrokCit!AC21&lt;&gt;0,UrokCit!N108*100/UrokCit!AC21,0)</f>
        <v>0</v>
      </c>
      <c r="P108" s="79"/>
      <c r="Q108" s="78">
        <f>IF(UrokCit!AC21&lt;&gt;0,UrokCit!P108*100/UrokCit!AC21,0)</f>
        <v>0</v>
      </c>
      <c r="R108" s="79"/>
      <c r="S108" s="78">
        <f>IF(UrokCit!AC21&lt;&gt;0,UrokCit!R108*100/UrokCit!AC21,0)</f>
        <v>0</v>
      </c>
      <c r="T108" s="79"/>
      <c r="U108" s="76">
        <f>IF(UrokCit!AC21&lt;&gt;0,UrokCit!T108*100/UrokCit!AC21,0)</f>
        <v>0</v>
      </c>
      <c r="V108" s="77"/>
      <c r="W108" s="80"/>
      <c r="X108" s="78">
        <f>IF(UrokCit!AC21&lt;&gt;0,UrokCit!V108*100/UrokCit!AC21,0)</f>
        <v>0</v>
      </c>
      <c r="Y108" s="79"/>
      <c r="Z108" s="76">
        <f>IF(UrokCit!AC21&lt;&gt;0,UrokCit!Y108*100/UrokCit!AC21,0)</f>
        <v>0</v>
      </c>
      <c r="AA108" s="77"/>
      <c r="AB108" s="78">
        <f>IF(UrokCit!AC21&lt;&gt;0,UrokCit!AA108*100/UrokCit!AC21,0)</f>
        <v>0</v>
      </c>
      <c r="AC108" s="81"/>
    </row>
    <row r="109" spans="1:29" ht="12.75">
      <c r="A109" s="1" t="s">
        <v>7</v>
      </c>
      <c r="C109" s="109" t="s">
        <v>267</v>
      </c>
      <c r="D109" s="1" t="s">
        <v>268</v>
      </c>
      <c r="E109" s="72">
        <v>90</v>
      </c>
      <c r="F109" s="73" t="s">
        <v>101</v>
      </c>
      <c r="G109" s="74"/>
      <c r="H109" s="75">
        <f>(UrokCit!J109+UrokCit!L109+UrokCit!N109+UrokCit!P109+UrokCit!R109+UrokCit!T109+UrokCit!V109+UrokCit!Y109+UrokCit!AA109)</f>
        <v>0</v>
      </c>
      <c r="I109" s="76">
        <f>IF(UrokCit!AC21&lt;&gt;0,UrokCit!H109*100/UrokCit!AC21,0)</f>
        <v>0</v>
      </c>
      <c r="J109" s="77"/>
      <c r="K109" s="78">
        <f>IF(UrokCit!AC21&lt;&gt;0,UrokCit!J109*100/UrokCit!AC21,0)</f>
        <v>0</v>
      </c>
      <c r="L109" s="79"/>
      <c r="M109" s="76">
        <f>IF(UrokCit!AC21&lt;&gt;0,UrokCit!L109*100/UrokCit!AC21,0)</f>
        <v>0</v>
      </c>
      <c r="N109" s="77"/>
      <c r="O109" s="78">
        <f>IF(UrokCit!AC21&lt;&gt;0,UrokCit!N109*100/UrokCit!AC21,0)</f>
        <v>0</v>
      </c>
      <c r="P109" s="79"/>
      <c r="Q109" s="78">
        <f>IF(UrokCit!AC21&lt;&gt;0,UrokCit!P109*100/UrokCit!AC21,0)</f>
        <v>0</v>
      </c>
      <c r="R109" s="79"/>
      <c r="S109" s="78">
        <f>IF(UrokCit!AC21&lt;&gt;0,UrokCit!R109*100/UrokCit!AC21,0)</f>
        <v>0</v>
      </c>
      <c r="T109" s="79"/>
      <c r="U109" s="76">
        <f>IF(UrokCit!AC21&lt;&gt;0,UrokCit!T109*100/UrokCit!AC21,0)</f>
        <v>0</v>
      </c>
      <c r="V109" s="77"/>
      <c r="W109" s="80"/>
      <c r="X109" s="78">
        <f>IF(UrokCit!AC21&lt;&gt;0,UrokCit!V109*100/UrokCit!AC21,0)</f>
        <v>0</v>
      </c>
      <c r="Y109" s="79"/>
      <c r="Z109" s="76">
        <f>IF(UrokCit!AC21&lt;&gt;0,UrokCit!Y109*100/UrokCit!AC21,0)</f>
        <v>0</v>
      </c>
      <c r="AA109" s="77"/>
      <c r="AB109" s="78">
        <f>IF(UrokCit!AC21&lt;&gt;0,UrokCit!AA109*100/UrokCit!AC21,0)</f>
        <v>0</v>
      </c>
      <c r="AC109" s="81"/>
    </row>
    <row r="110" spans="1:29" ht="12.75">
      <c r="A110" s="1" t="s">
        <v>7</v>
      </c>
      <c r="C110" s="109" t="s">
        <v>269</v>
      </c>
      <c r="D110" s="1" t="s">
        <v>270</v>
      </c>
      <c r="E110" s="72">
        <v>91</v>
      </c>
      <c r="F110" s="73" t="s">
        <v>104</v>
      </c>
      <c r="G110" s="74"/>
      <c r="H110" s="75">
        <f>(UrokCit!J110+UrokCit!L110+UrokCit!N110+UrokCit!P110+UrokCit!R110+UrokCit!T110+UrokCit!V110+UrokCit!Y110+UrokCit!AA110)</f>
        <v>0</v>
      </c>
      <c r="I110" s="76">
        <f>IF(UrokCit!AC21&lt;&gt;0,UrokCit!H110*100/UrokCit!AC21,0)</f>
        <v>0</v>
      </c>
      <c r="J110" s="77"/>
      <c r="K110" s="78">
        <f>IF(UrokCit!AC21&lt;&gt;0,UrokCit!J110*100/UrokCit!AC21,0)</f>
        <v>0</v>
      </c>
      <c r="L110" s="79"/>
      <c r="M110" s="76">
        <f>IF(UrokCit!AC21&lt;&gt;0,UrokCit!L110*100/UrokCit!AC21,0)</f>
        <v>0</v>
      </c>
      <c r="N110" s="77"/>
      <c r="O110" s="78">
        <f>IF(UrokCit!AC21&lt;&gt;0,UrokCit!N110*100/UrokCit!AC21,0)</f>
        <v>0</v>
      </c>
      <c r="P110" s="79"/>
      <c r="Q110" s="78">
        <f>IF(UrokCit!AC21&lt;&gt;0,UrokCit!P110*100/UrokCit!AC21,0)</f>
        <v>0</v>
      </c>
      <c r="R110" s="79"/>
      <c r="S110" s="78">
        <f>IF(UrokCit!AC21&lt;&gt;0,UrokCit!R110*100/UrokCit!AC21,0)</f>
        <v>0</v>
      </c>
      <c r="T110" s="79"/>
      <c r="U110" s="76">
        <f>IF(UrokCit!AC21&lt;&gt;0,UrokCit!T110*100/UrokCit!AC21,0)</f>
        <v>0</v>
      </c>
      <c r="V110" s="77"/>
      <c r="W110" s="80"/>
      <c r="X110" s="78">
        <f>IF(UrokCit!AC21&lt;&gt;0,UrokCit!V110*100/UrokCit!AC21,0)</f>
        <v>0</v>
      </c>
      <c r="Y110" s="79"/>
      <c r="Z110" s="76">
        <f>IF(UrokCit!AC21&lt;&gt;0,UrokCit!Y110*100/UrokCit!AC21,0)</f>
        <v>0</v>
      </c>
      <c r="AA110" s="77"/>
      <c r="AB110" s="78">
        <f>IF(UrokCit!AC21&lt;&gt;0,UrokCit!AA110*100/UrokCit!AC21,0)</f>
        <v>0</v>
      </c>
      <c r="AC110" s="81"/>
    </row>
    <row r="111" spans="1:29" ht="12.75">
      <c r="A111" s="1" t="s">
        <v>7</v>
      </c>
      <c r="C111" s="109" t="s">
        <v>271</v>
      </c>
      <c r="D111" s="1" t="s">
        <v>272</v>
      </c>
      <c r="E111" s="72">
        <v>92</v>
      </c>
      <c r="F111" s="73" t="s">
        <v>107</v>
      </c>
      <c r="G111" s="74"/>
      <c r="H111" s="75">
        <f>(UrokCit!J111+UrokCit!L111+UrokCit!N111+UrokCit!P111+UrokCit!R111+UrokCit!T111+UrokCit!V111+UrokCit!Y111+UrokCit!AA111)</f>
        <v>0</v>
      </c>
      <c r="I111" s="76">
        <f>IF(UrokCit!AC21&lt;&gt;0,UrokCit!H111*100/UrokCit!AC21,0)</f>
        <v>0</v>
      </c>
      <c r="J111" s="77"/>
      <c r="K111" s="78">
        <f>IF(UrokCit!AC21&lt;&gt;0,UrokCit!J111*100/UrokCit!AC21,0)</f>
        <v>0</v>
      </c>
      <c r="L111" s="79"/>
      <c r="M111" s="76">
        <f>IF(UrokCit!AC21&lt;&gt;0,UrokCit!L111*100/UrokCit!AC21,0)</f>
        <v>0</v>
      </c>
      <c r="N111" s="77"/>
      <c r="O111" s="78">
        <f>IF(UrokCit!AC21&lt;&gt;0,UrokCit!N111*100/UrokCit!AC21,0)</f>
        <v>0</v>
      </c>
      <c r="P111" s="79"/>
      <c r="Q111" s="78">
        <f>IF(UrokCit!AC21&lt;&gt;0,UrokCit!P111*100/UrokCit!AC21,0)</f>
        <v>0</v>
      </c>
      <c r="R111" s="79"/>
      <c r="S111" s="78">
        <f>IF(UrokCit!AC21&lt;&gt;0,UrokCit!R111*100/UrokCit!AC21,0)</f>
        <v>0</v>
      </c>
      <c r="T111" s="79"/>
      <c r="U111" s="76">
        <f>IF(UrokCit!AC21&lt;&gt;0,UrokCit!T111*100/UrokCit!AC21,0)</f>
        <v>0</v>
      </c>
      <c r="V111" s="77"/>
      <c r="W111" s="80"/>
      <c r="X111" s="78">
        <f>IF(UrokCit!AC21&lt;&gt;0,UrokCit!V111*100/UrokCit!AC21,0)</f>
        <v>0</v>
      </c>
      <c r="Y111" s="79"/>
      <c r="Z111" s="76">
        <f>IF(UrokCit!AC21&lt;&gt;0,UrokCit!Y111*100/UrokCit!AC21,0)</f>
        <v>0</v>
      </c>
      <c r="AA111" s="77"/>
      <c r="AB111" s="78">
        <f>IF(UrokCit!AC21&lt;&gt;0,UrokCit!AA111*100/UrokCit!AC21,0)</f>
        <v>0</v>
      </c>
      <c r="AC111" s="81"/>
    </row>
    <row r="112" spans="1:29" ht="12.75">
      <c r="A112" s="1" t="s">
        <v>7</v>
      </c>
      <c r="C112" s="109" t="s">
        <v>273</v>
      </c>
      <c r="D112" s="1" t="s">
        <v>274</v>
      </c>
      <c r="E112" s="72">
        <v>93</v>
      </c>
      <c r="F112" s="73" t="s">
        <v>110</v>
      </c>
      <c r="G112" s="74"/>
      <c r="H112" s="75">
        <f>(UrokCit!J112+UrokCit!L112+UrokCit!N112+UrokCit!P112+UrokCit!R112+UrokCit!T112+UrokCit!V112+UrokCit!Y112+UrokCit!AA112)</f>
        <v>0</v>
      </c>
      <c r="I112" s="76">
        <f>IF(UrokCit!AC21&lt;&gt;0,UrokCit!H112*100/UrokCit!AC21,0)</f>
        <v>0</v>
      </c>
      <c r="J112" s="77"/>
      <c r="K112" s="78">
        <f>IF(UrokCit!AC21&lt;&gt;0,UrokCit!J112*100/UrokCit!AC21,0)</f>
        <v>0</v>
      </c>
      <c r="L112" s="79"/>
      <c r="M112" s="76">
        <f>IF(UrokCit!AC21&lt;&gt;0,UrokCit!L112*100/UrokCit!AC21,0)</f>
        <v>0</v>
      </c>
      <c r="N112" s="77"/>
      <c r="O112" s="78">
        <f>IF(UrokCit!AC21&lt;&gt;0,UrokCit!N112*100/UrokCit!AC21,0)</f>
        <v>0</v>
      </c>
      <c r="P112" s="79"/>
      <c r="Q112" s="78">
        <f>IF(UrokCit!AC21&lt;&gt;0,UrokCit!P112*100/UrokCit!AC21,0)</f>
        <v>0</v>
      </c>
      <c r="R112" s="79"/>
      <c r="S112" s="78">
        <f>IF(UrokCit!AC21&lt;&gt;0,UrokCit!R112*100/UrokCit!AC21,0)</f>
        <v>0</v>
      </c>
      <c r="T112" s="79"/>
      <c r="U112" s="76">
        <f>IF(UrokCit!AC21&lt;&gt;0,UrokCit!T112*100/UrokCit!AC21,0)</f>
        <v>0</v>
      </c>
      <c r="V112" s="77"/>
      <c r="W112" s="80"/>
      <c r="X112" s="78">
        <f>IF(UrokCit!AC21&lt;&gt;0,UrokCit!V112*100/UrokCit!AC21,0)</f>
        <v>0</v>
      </c>
      <c r="Y112" s="79"/>
      <c r="Z112" s="76">
        <f>IF(UrokCit!AC21&lt;&gt;0,UrokCit!Y112*100/UrokCit!AC21,0)</f>
        <v>0</v>
      </c>
      <c r="AA112" s="77"/>
      <c r="AB112" s="78">
        <f>IF(UrokCit!AC21&lt;&gt;0,UrokCit!AA112*100/UrokCit!AC21,0)</f>
        <v>0</v>
      </c>
      <c r="AC112" s="81"/>
    </row>
    <row r="113" spans="1:29" ht="12.75">
      <c r="A113" s="1" t="s">
        <v>7</v>
      </c>
      <c r="C113" s="109" t="s">
        <v>275</v>
      </c>
      <c r="D113" s="1" t="s">
        <v>276</v>
      </c>
      <c r="E113" s="72">
        <v>94</v>
      </c>
      <c r="F113" s="73" t="s">
        <v>113</v>
      </c>
      <c r="G113" s="74"/>
      <c r="H113" s="75">
        <f>(UrokCit!J113+UrokCit!L113+UrokCit!N113+UrokCit!P113+UrokCit!R113+UrokCit!T113+UrokCit!V113+UrokCit!Y113+UrokCit!AA113)</f>
        <v>0</v>
      </c>
      <c r="I113" s="76">
        <f>IF(UrokCit!AC21&lt;&gt;0,UrokCit!H113*100/UrokCit!AC21,0)</f>
        <v>0</v>
      </c>
      <c r="J113" s="77"/>
      <c r="K113" s="78">
        <f>IF(UrokCit!AC21&lt;&gt;0,UrokCit!J113*100/UrokCit!AC21,0)</f>
        <v>0</v>
      </c>
      <c r="L113" s="79"/>
      <c r="M113" s="76">
        <f>IF(UrokCit!AC21&lt;&gt;0,UrokCit!L113*100/UrokCit!AC21,0)</f>
        <v>0</v>
      </c>
      <c r="N113" s="77"/>
      <c r="O113" s="78">
        <f>IF(UrokCit!AC21&lt;&gt;0,UrokCit!N113*100/UrokCit!AC21,0)</f>
        <v>0</v>
      </c>
      <c r="P113" s="79"/>
      <c r="Q113" s="78">
        <f>IF(UrokCit!AC21&lt;&gt;0,UrokCit!P113*100/UrokCit!AC21,0)</f>
        <v>0</v>
      </c>
      <c r="R113" s="79"/>
      <c r="S113" s="78">
        <f>IF(UrokCit!AC21&lt;&gt;0,UrokCit!R113*100/UrokCit!AC21,0)</f>
        <v>0</v>
      </c>
      <c r="T113" s="79"/>
      <c r="U113" s="76">
        <f>IF(UrokCit!AC21&lt;&gt;0,UrokCit!T113*100/UrokCit!AC21,0)</f>
        <v>0</v>
      </c>
      <c r="V113" s="77"/>
      <c r="W113" s="80"/>
      <c r="X113" s="78">
        <f>IF(UrokCit!AC21&lt;&gt;0,UrokCit!V113*100/UrokCit!AC21,0)</f>
        <v>0</v>
      </c>
      <c r="Y113" s="79"/>
      <c r="Z113" s="76">
        <f>IF(UrokCit!AC21&lt;&gt;0,UrokCit!Y113*100/UrokCit!AC21,0)</f>
        <v>0</v>
      </c>
      <c r="AA113" s="77"/>
      <c r="AB113" s="78">
        <f>IF(UrokCit!AC21&lt;&gt;0,UrokCit!AA113*100/UrokCit!AC21,0)</f>
        <v>0</v>
      </c>
      <c r="AC113" s="81"/>
    </row>
    <row r="114" spans="1:29" ht="12.75">
      <c r="A114" s="1" t="s">
        <v>7</v>
      </c>
      <c r="C114" s="109" t="s">
        <v>277</v>
      </c>
      <c r="D114" s="1" t="s">
        <v>278</v>
      </c>
      <c r="E114" s="83">
        <v>95</v>
      </c>
      <c r="F114" s="84" t="s">
        <v>116</v>
      </c>
      <c r="H114" s="85">
        <f>(UrokCit!J114+UrokCit!L114+UrokCit!N114+UrokCit!P114+UrokCit!R114+UrokCit!T114+UrokCit!V114+UrokCit!Y114+UrokCit!AA114)</f>
        <v>0</v>
      </c>
      <c r="I114" s="86">
        <f>IF(UrokCit!AC21&lt;&gt;0,UrokCit!H114*100/UrokCit!AC21,0)</f>
        <v>0</v>
      </c>
      <c r="J114" s="87"/>
      <c r="K114" s="88">
        <f>IF(UrokCit!AC21&lt;&gt;0,UrokCit!J114*100/UrokCit!AC21,0)</f>
        <v>0</v>
      </c>
      <c r="L114" s="89"/>
      <c r="M114" s="86">
        <f>IF(UrokCit!AC21&lt;&gt;0,UrokCit!L114*100/UrokCit!AC21,0)</f>
        <v>0</v>
      </c>
      <c r="N114" s="87"/>
      <c r="O114" s="88">
        <f>IF(UrokCit!AC21&lt;&gt;0,UrokCit!N114*100/UrokCit!AC21,0)</f>
        <v>0</v>
      </c>
      <c r="P114" s="89"/>
      <c r="Q114" s="88">
        <f>IF(UrokCit!AC21&lt;&gt;0,UrokCit!P114*100/UrokCit!AC21,0)</f>
        <v>0</v>
      </c>
      <c r="R114" s="89"/>
      <c r="S114" s="88">
        <f>IF(UrokCit!AC21&lt;&gt;0,UrokCit!R114*100/UrokCit!AC21,0)</f>
        <v>0</v>
      </c>
      <c r="T114" s="89"/>
      <c r="U114" s="86">
        <f>IF(UrokCit!AC21&lt;&gt;0,UrokCit!T114*100/UrokCit!AC21,0)</f>
        <v>0</v>
      </c>
      <c r="V114" s="87"/>
      <c r="W114" s="90"/>
      <c r="X114" s="88">
        <f>IF(UrokCit!AC21&lt;&gt;0,UrokCit!V114*100/UrokCit!AC21,0)</f>
        <v>0</v>
      </c>
      <c r="Y114" s="89"/>
      <c r="Z114" s="86">
        <f>IF(UrokCit!AC21&lt;&gt;0,UrokCit!Y114*100/UrokCit!AC21,0)</f>
        <v>0</v>
      </c>
      <c r="AA114" s="87"/>
      <c r="AB114" s="88">
        <f>IF(UrokCit!AC21&lt;&gt;0,UrokCit!AA114*100/UrokCit!AC21,0)</f>
        <v>0</v>
      </c>
      <c r="AC114" s="81"/>
    </row>
    <row r="115" spans="1:29" ht="12.75">
      <c r="A115" s="1" t="s">
        <v>7</v>
      </c>
      <c r="C115" s="142" t="s">
        <v>279</v>
      </c>
      <c r="D115" s="1" t="s">
        <v>280</v>
      </c>
      <c r="E115" s="91">
        <v>96</v>
      </c>
      <c r="F115" s="92" t="s">
        <v>119</v>
      </c>
      <c r="H115" s="93">
        <f>(UrokCit!J115+UrokCit!L115+UrokCit!N115+UrokCit!P115+UrokCit!R115+UrokCit!T115+UrokCit!V115+UrokCit!Y115+UrokCit!AA115)</f>
        <v>0</v>
      </c>
      <c r="I115" s="94">
        <f>IF(UrokCit!AC21&lt;&gt;0,UrokCit!H115*100/UrokCit!AC21,0)</f>
        <v>0</v>
      </c>
      <c r="J115" s="93">
        <f>SUM(UrokCit!J105:UrokCit!J114)</f>
        <v>0</v>
      </c>
      <c r="K115" s="94">
        <f>IF(UrokCit!AC21&lt;&gt;0,UrokCit!J115*100/UrokCit!AC21,0)</f>
        <v>0</v>
      </c>
      <c r="L115" s="93">
        <f>SUM(UrokCit!L105:UrokCit!L114)</f>
        <v>0</v>
      </c>
      <c r="M115" s="94">
        <f>IF(UrokCit!AC21&lt;&gt;0,UrokCit!L115*100/UrokCit!AC21,0)</f>
        <v>0</v>
      </c>
      <c r="N115" s="93">
        <f>SUM(UrokCit!N105:UrokCit!N114)</f>
        <v>0</v>
      </c>
      <c r="O115" s="94">
        <f>IF(UrokCit!AC21&lt;&gt;0,UrokCit!N115*100/UrokCit!AC21,0)</f>
        <v>0</v>
      </c>
      <c r="P115" s="93">
        <f>SUM(UrokCit!P105:UrokCit!P114)</f>
        <v>0</v>
      </c>
      <c r="Q115" s="94">
        <f>IF(UrokCit!AC21&lt;&gt;0,UrokCit!P115*100/UrokCit!AC21,0)</f>
        <v>0</v>
      </c>
      <c r="R115" s="95">
        <f>SUM(UrokCit!R105:UrokCit!R114)</f>
        <v>0</v>
      </c>
      <c r="S115" s="94">
        <f>IF(UrokCit!AC21&lt;&gt;0,UrokCit!R115*100/UrokCit!AC21,0)</f>
        <v>0</v>
      </c>
      <c r="T115" s="95">
        <f>SUM(UrokCit!T105:UrokCit!T114)</f>
        <v>0</v>
      </c>
      <c r="U115" s="94">
        <f>IF(UrokCit!AC21&lt;&gt;0,UrokCit!T115*100/UrokCit!AC21,0)</f>
        <v>0</v>
      </c>
      <c r="V115" s="93">
        <f>SUM(UrokCit!V105:UrokCit!V114)</f>
        <v>0</v>
      </c>
      <c r="W115" s="96">
        <f>SUM(UrokCit!W105:UrokCit!W114)</f>
        <v>0</v>
      </c>
      <c r="X115" s="97">
        <f>IF(UrokCit!AC21&lt;&gt;0,UrokCit!V115*100/UrokCit!AC21,0)</f>
        <v>0</v>
      </c>
      <c r="Y115" s="93">
        <f>SUM(UrokCit!Y105:UrokCit!Y114)</f>
        <v>0</v>
      </c>
      <c r="Z115" s="94">
        <f>IF(UrokCit!AC21&lt;&gt;0,UrokCit!Y115*100/UrokCit!AC21,0)</f>
        <v>0</v>
      </c>
      <c r="AA115" s="93">
        <f>SUM(UrokCit!AA105:UrokCit!AA114)</f>
        <v>0</v>
      </c>
      <c r="AB115" s="94">
        <f>IF(UrokCit!AC21&lt;&gt;0,UrokCit!AA115*100/UrokCit!AC21,0)</f>
        <v>0</v>
      </c>
      <c r="AC115" s="81"/>
    </row>
    <row r="116" ht="12">
      <c r="E116" s="143"/>
    </row>
  </sheetData>
  <sheetProtection sheet="1" objects="1" scenarios="1"/>
  <mergeCells count="1">
    <mergeCell ref="F16:F17"/>
  </mergeCells>
  <printOptions/>
  <pageMargins left="0.2755905511811024" right="0.1968503937007874" top="0.3937007874015748" bottom="0.3937007874015748" header="0.31496062992125984" footer="0.31496062992125984"/>
  <pageSetup horizontalDpi="600" verticalDpi="600" orientation="landscape" paperSize="9" r:id="rId1"/>
  <rowBreaks count="2" manualBreakCount="2">
    <brk id="43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sevcovicovam</dc:creator>
  <cp:keywords/>
  <dc:description/>
  <cp:lastModifiedBy>kopeckym</cp:lastModifiedBy>
  <cp:lastPrinted>2007-04-23T09:35:46Z</cp:lastPrinted>
  <dcterms:created xsi:type="dcterms:W3CDTF">2007-02-23T13:56:17Z</dcterms:created>
  <dcterms:modified xsi:type="dcterms:W3CDTF">2007-05-03T08:16:19Z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